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workbookProtection workbookPassword="CC24" lockStructure="1"/>
  <bookViews>
    <workbookView xWindow="0" yWindow="0" windowWidth="23040" windowHeight="10452" tabRatio="792"/>
  </bookViews>
  <sheets>
    <sheet name="Academic Workload" sheetId="1" r:id="rId1"/>
    <sheet name="Research Supervision" sheetId="6" r:id="rId2"/>
    <sheet name="Academic Coordination" sheetId="5" r:id="rId3"/>
    <sheet name="Teaching Workload Weights" sheetId="7" r:id="rId4"/>
    <sheet name="R &amp; D Workload Weight" sheetId="8" r:id="rId5"/>
    <sheet name="Uni &amp; National Dev Workload " sheetId="9" r:id="rId6"/>
    <sheet name="Report" sheetId="4" r:id="rId7"/>
    <sheet name="Lookup" sheetId="3" state="hidden" r:id="rId8"/>
    <sheet name="Table2" sheetId="2" state="hidden" r:id="rId9"/>
  </sheets>
  <definedNames>
    <definedName name="_xlnm.Print_Area" localSheetId="8">Table2!$A$1:$S$33</definedName>
  </definedNames>
  <calcPr calcId="162913"/>
</workbook>
</file>

<file path=xl/calcChain.xml><?xml version="1.0" encoding="utf-8"?>
<calcChain xmlns="http://schemas.openxmlformats.org/spreadsheetml/2006/main">
  <c r="T17" i="1" l="1"/>
  <c r="R9" i="6"/>
  <c r="R8" i="6"/>
  <c r="R7" i="6"/>
  <c r="R6" i="6"/>
  <c r="R4" i="6"/>
  <c r="R5" i="6"/>
  <c r="R3" i="6"/>
  <c r="R10" i="6" l="1"/>
  <c r="Z30" i="1" s="1"/>
  <c r="AB18" i="1"/>
  <c r="J20" i="1" l="1"/>
  <c r="AB20" i="1"/>
  <c r="AB21" i="1"/>
  <c r="AB22" i="1"/>
  <c r="AB23" i="1"/>
  <c r="AB24" i="1"/>
  <c r="Y20" i="1"/>
  <c r="Y21" i="1"/>
  <c r="Y22" i="1"/>
  <c r="Y23" i="1"/>
  <c r="Y24" i="1"/>
  <c r="T21" i="1"/>
  <c r="T22" i="1"/>
  <c r="T23" i="1"/>
  <c r="T24" i="1"/>
  <c r="T20" i="1"/>
  <c r="J24" i="1"/>
  <c r="J23" i="1"/>
  <c r="J22" i="1"/>
  <c r="J21" i="1"/>
  <c r="O24" i="1"/>
  <c r="O23" i="1"/>
  <c r="O22" i="1"/>
  <c r="O21" i="1"/>
  <c r="O20" i="1"/>
  <c r="J19" i="1"/>
  <c r="AC22" i="1" l="1"/>
  <c r="AC24" i="1"/>
  <c r="AC21" i="1"/>
  <c r="AC23" i="1"/>
  <c r="AC20" i="1"/>
  <c r="D11" i="5"/>
  <c r="D12" i="5"/>
  <c r="D13" i="5"/>
  <c r="D14" i="5"/>
  <c r="D15" i="5"/>
  <c r="D16" i="5"/>
  <c r="D17" i="5"/>
  <c r="D18" i="5"/>
  <c r="AB16" i="1" l="1"/>
  <c r="AB17" i="1"/>
  <c r="AB19" i="1"/>
  <c r="AB25" i="1"/>
  <c r="AB26" i="1"/>
  <c r="AB27" i="1"/>
  <c r="AB28" i="1"/>
  <c r="AB29" i="1"/>
  <c r="C7" i="4"/>
  <c r="D8" i="5" l="1"/>
  <c r="D6" i="5"/>
  <c r="D4" i="5"/>
  <c r="D10" i="5"/>
  <c r="D9" i="5"/>
  <c r="D7" i="5"/>
  <c r="D5" i="5"/>
  <c r="D19" i="5" l="1"/>
  <c r="AA30" i="1" s="1"/>
  <c r="AB15" i="1" l="1"/>
  <c r="C9" i="4"/>
  <c r="C8" i="4"/>
  <c r="J15" i="1"/>
  <c r="R18" i="2"/>
  <c r="R10" i="2"/>
  <c r="Y18" i="1"/>
  <c r="Y19" i="1"/>
  <c r="Y25" i="1"/>
  <c r="Y26" i="1"/>
  <c r="Y27" i="1"/>
  <c r="Y28" i="1"/>
  <c r="Y29" i="1"/>
  <c r="Y15" i="1"/>
  <c r="Y16" i="1"/>
  <c r="T16" i="1"/>
  <c r="T18" i="1"/>
  <c r="T19" i="1"/>
  <c r="T25" i="1"/>
  <c r="T26" i="1"/>
  <c r="T27" i="1"/>
  <c r="T28" i="1"/>
  <c r="T29" i="1"/>
  <c r="O29" i="1"/>
  <c r="O28" i="1"/>
  <c r="O27" i="1"/>
  <c r="O26" i="1"/>
  <c r="O25" i="1"/>
  <c r="O18" i="1"/>
  <c r="O19" i="1"/>
  <c r="O17" i="1"/>
  <c r="O15" i="1"/>
  <c r="O16" i="1"/>
  <c r="J29" i="1"/>
  <c r="J28" i="1"/>
  <c r="J27" i="1"/>
  <c r="J26" i="1"/>
  <c r="J25" i="1"/>
  <c r="J18" i="1"/>
  <c r="J17" i="1"/>
  <c r="J16" i="1"/>
  <c r="Q30" i="1"/>
  <c r="L30" i="1"/>
  <c r="G30" i="1"/>
  <c r="Y17" i="1"/>
  <c r="V30" i="1"/>
  <c r="T15" i="1"/>
  <c r="B31" i="3"/>
  <c r="AB30" i="1" l="1"/>
  <c r="T30" i="1"/>
  <c r="Y30" i="1"/>
  <c r="AC18" i="1"/>
  <c r="AC17" i="1"/>
  <c r="AC16" i="1"/>
  <c r="AC25" i="1"/>
  <c r="O30" i="1"/>
  <c r="AC26" i="1"/>
  <c r="AC15" i="1"/>
  <c r="J30" i="1"/>
  <c r="AC19" i="1"/>
  <c r="AC29" i="1"/>
  <c r="AC28" i="1"/>
  <c r="AC27" i="1"/>
  <c r="R20" i="2" l="1"/>
  <c r="C11" i="4"/>
  <c r="AC30" i="1"/>
  <c r="R22" i="2" l="1"/>
  <c r="C13" i="4"/>
</calcChain>
</file>

<file path=xl/sharedStrings.xml><?xml version="1.0" encoding="utf-8"?>
<sst xmlns="http://schemas.openxmlformats.org/spreadsheetml/2006/main" count="310" uniqueCount="250">
  <si>
    <t>ACADEMIC STAFF WORK LOAD REPORTING FORM</t>
  </si>
  <si>
    <t>Designation:</t>
  </si>
  <si>
    <t>Department:</t>
  </si>
  <si>
    <t>Student Contact Hrs</t>
  </si>
  <si>
    <t xml:space="preserve">Academic Instruction </t>
  </si>
  <si>
    <t>Module Code</t>
  </si>
  <si>
    <t>Intake &amp; Semester</t>
  </si>
  <si>
    <t>No of Students</t>
  </si>
  <si>
    <t xml:space="preserve">Research Supervision </t>
  </si>
  <si>
    <t>PhD Full Time @ 90 hrs.</t>
  </si>
  <si>
    <t>PhD Part Time @ 45 hrs</t>
  </si>
  <si>
    <t>M Phil Full Time @ 90 hrs</t>
  </si>
  <si>
    <t>MPhil Part Time @ 45 hrs</t>
  </si>
  <si>
    <t>MSc/MEng Full Time @ 60 hrs</t>
  </si>
  <si>
    <t xml:space="preserve">Academic Co-ordination </t>
  </si>
  <si>
    <t>Description</t>
  </si>
  <si>
    <t xml:space="preserve">TOTAL </t>
  </si>
  <si>
    <t>Student Contact Hours</t>
  </si>
  <si>
    <t>Norm as per Designation</t>
  </si>
  <si>
    <t xml:space="preserve">Hrs </t>
  </si>
  <si>
    <t xml:space="preserve">Student Credits </t>
  </si>
  <si>
    <t>Norm as stipulated</t>
  </si>
  <si>
    <t>Credits Declared</t>
  </si>
  <si>
    <t>University of Moratuwa</t>
  </si>
  <si>
    <t>Title and Name of Academic Staff Member:</t>
  </si>
  <si>
    <t>Lecture</t>
  </si>
  <si>
    <t>Number of students</t>
  </si>
  <si>
    <t>Tutorial</t>
  </si>
  <si>
    <t>Labs</t>
  </si>
  <si>
    <t>Course based MSc/MEng/MBA Part Time @ 20 hrs</t>
  </si>
  <si>
    <t xml:space="preserve">Research Projects which involve undergraduate students other than the Undergraduate Research Projects in the curriculum. (10 per student/20 hrs max)  </t>
  </si>
  <si>
    <t>Sub Total 
Research Supervision Student Contact Hours</t>
  </si>
  <si>
    <t>……………………………………..</t>
  </si>
  <si>
    <t>Signature of the Staff member</t>
  </si>
  <si>
    <t>Date: ………………………….</t>
  </si>
  <si>
    <t>Signature of the HOD</t>
  </si>
  <si>
    <t>Declared</t>
  </si>
  <si>
    <t>Sub Total 
Academic Coordination Student Contact Hours</t>
  </si>
  <si>
    <t>Note: Instructions to fill the form are avaialable in the Dean's Office</t>
  </si>
  <si>
    <t>A</t>
  </si>
  <si>
    <t>B</t>
  </si>
  <si>
    <t>C</t>
  </si>
  <si>
    <t>D</t>
  </si>
  <si>
    <t>Level/Academic Coordination</t>
  </si>
  <si>
    <t>Academic Event Coordination</t>
  </si>
  <si>
    <t>Academic Subject Coordination</t>
  </si>
  <si>
    <t>Student Credits (Formula 1)</t>
  </si>
  <si>
    <t>Student Credits (Formula 2)</t>
  </si>
  <si>
    <t>Faculty(Degree Program) Coordination</t>
  </si>
  <si>
    <t>Assigned student contact hours</t>
  </si>
  <si>
    <t>Total Student Credits (A+B+C+D)</t>
  </si>
  <si>
    <t>Total Credit Value</t>
  </si>
  <si>
    <r>
      <t>Proportional contribution (P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</t>
    </r>
  </si>
  <si>
    <t>Credit  Value (CW)</t>
  </si>
  <si>
    <t>usage</t>
  </si>
  <si>
    <t xml:space="preserve">SCb = </t>
  </si>
  <si>
    <t>AF</t>
  </si>
  <si>
    <t>Class size</t>
  </si>
  <si>
    <t>2009, S1</t>
  </si>
  <si>
    <t>XY1022</t>
  </si>
  <si>
    <t>XY3042</t>
  </si>
  <si>
    <t>2006,L3S1</t>
  </si>
  <si>
    <t>Personal mentor/advisor L1</t>
  </si>
  <si>
    <t xml:space="preserve">Techno + Dept Exhibitions </t>
  </si>
  <si>
    <t>Total Contact Hrs</t>
  </si>
  <si>
    <t>Academic  cordination</t>
  </si>
  <si>
    <t>Faculty of Architecture:</t>
  </si>
  <si>
    <t>Name :</t>
  </si>
  <si>
    <t>Faculty of Architecture</t>
  </si>
  <si>
    <t>Total Student Credits :</t>
  </si>
  <si>
    <t>Total Student Contact Hrs :</t>
  </si>
  <si>
    <t>Department :</t>
  </si>
  <si>
    <t>Designation :</t>
  </si>
  <si>
    <t>1</t>
  </si>
  <si>
    <t>2</t>
  </si>
  <si>
    <t>3</t>
  </si>
  <si>
    <t>4</t>
  </si>
  <si>
    <t>5</t>
  </si>
  <si>
    <t>6</t>
  </si>
  <si>
    <t>Director Quality Assurance</t>
  </si>
  <si>
    <t>7</t>
  </si>
  <si>
    <t>Chairperson - Media and Publicity Committee</t>
  </si>
  <si>
    <t>Chairperson- Time Table Committee</t>
  </si>
  <si>
    <t>Chairperson- By Law Committee</t>
  </si>
  <si>
    <t>Chairperson- Admission Committee</t>
  </si>
  <si>
    <t>Dissertation Coordinator</t>
  </si>
  <si>
    <t>Curriculum Evaluation &amp; Development Unit Coordinator</t>
  </si>
  <si>
    <t>Quality &amp; Accreditation Unit Coordinator</t>
  </si>
  <si>
    <t>Student Learning Environment Facilities Coordinator</t>
  </si>
  <si>
    <t>Marketing Coordinator</t>
  </si>
  <si>
    <t>Postgraduate Research Coordinator</t>
  </si>
  <si>
    <t>Stream Coordinator</t>
  </si>
  <si>
    <t>Level Coordinator</t>
  </si>
  <si>
    <t>Event Coordinator ( One Event)</t>
  </si>
  <si>
    <t>Event Coordinator (Two or More Events)</t>
  </si>
  <si>
    <t>Contact Hrs</t>
  </si>
  <si>
    <t>Chairperson -Faculty Curriculum &amp; Evaluation</t>
  </si>
  <si>
    <t>Chairperson-Faculty Staff/Student Liaison Committee</t>
  </si>
  <si>
    <t>Reference Table</t>
  </si>
  <si>
    <t xml:space="preserve">No </t>
  </si>
  <si>
    <t>Type of Cordination Work</t>
  </si>
  <si>
    <t>Type of Coordination Work</t>
  </si>
  <si>
    <t>Director Undergraduate Studies</t>
  </si>
  <si>
    <t>Director Postgraduate Studies</t>
  </si>
  <si>
    <t>Director Industrial Training</t>
  </si>
  <si>
    <t>Chairperson of Faculty Academic Committee</t>
  </si>
  <si>
    <t>Senior Adviser to Interdisciplinary Activity</t>
  </si>
  <si>
    <t>Department Student Counselor</t>
  </si>
  <si>
    <t>Building Economics &amp; Management Research Unit Coordinator</t>
  </si>
  <si>
    <t>Undergraduate Coordinator</t>
  </si>
  <si>
    <t>Academic Coordination Hours</t>
  </si>
  <si>
    <t>8</t>
  </si>
  <si>
    <t>None</t>
  </si>
  <si>
    <t>Academic workload</t>
  </si>
  <si>
    <t>Year:</t>
  </si>
  <si>
    <t>Sub Totals</t>
  </si>
  <si>
    <t>--------------Faculty Level Coordination----------------</t>
  </si>
  <si>
    <t>Architecture</t>
  </si>
  <si>
    <t>Senior Lecturer Gr II</t>
  </si>
  <si>
    <t>Academic Workload Report</t>
  </si>
  <si>
    <t>Academic Accountability &amp; Workload</t>
  </si>
  <si>
    <t>Director - Faculty of Architecture Research Unit</t>
  </si>
  <si>
    <t>Note: Instructions to fill the form are available in the Dean's Office</t>
  </si>
  <si>
    <t>Total Cordination Hrs</t>
  </si>
  <si>
    <t>9</t>
  </si>
  <si>
    <t>10</t>
  </si>
  <si>
    <t>11</t>
  </si>
  <si>
    <t>12</t>
  </si>
  <si>
    <t>13</t>
  </si>
  <si>
    <t>14</t>
  </si>
  <si>
    <t>15</t>
  </si>
  <si>
    <t>Industrial Training Coordinator</t>
  </si>
  <si>
    <t>Departmental Level  Coordination</t>
  </si>
  <si>
    <t>----------Departmental Level  Coordination-------------</t>
  </si>
  <si>
    <t>Faculty Level Coordination</t>
  </si>
  <si>
    <t>Department Industry Consultative Board (DICB) Coordinator</t>
  </si>
  <si>
    <t>Field Work/Projects/CDP/ Dissertation</t>
  </si>
  <si>
    <t xml:space="preserve">Research Projects which involve undergraduate students other than the Undergraduate Research Projects in the curriculum. </t>
  </si>
  <si>
    <t xml:space="preserve">Research Supervision* </t>
  </si>
  <si>
    <t>Teaching Workload Weights (Reporting of Contribution as Information)</t>
  </si>
  <si>
    <t>Description of Activity</t>
  </si>
  <si>
    <t xml:space="preserve">Relevant Number </t>
  </si>
  <si>
    <t>Remarks (shared etc)</t>
  </si>
  <si>
    <t>Teaching (theory) a new subject/course (hours)</t>
  </si>
  <si>
    <r>
      <rPr>
        <sz val="7"/>
        <rFont val="Times New Roman"/>
        <family val="1"/>
      </rPr>
      <t xml:space="preserve"> </t>
    </r>
    <r>
      <rPr>
        <sz val="12"/>
        <color rgb="FF0A0A0A"/>
        <rFont val="Arial Narrow"/>
        <family val="2"/>
      </rPr>
      <t>Teaching a subject with  revision (hours)</t>
    </r>
  </si>
  <si>
    <t>Teaching a subject with multiple offerings or parallel offerings (hours)</t>
  </si>
  <si>
    <t>Teaching a subject that runs, mostly as seminars (hours)</t>
  </si>
  <si>
    <t>Teaching a subject in an undergraduate program (hours)</t>
  </si>
  <si>
    <r>
      <rPr>
        <sz val="12"/>
        <color rgb="FF0A0A0A"/>
        <rFont val="Arial Narrow"/>
        <family val="2"/>
      </rPr>
      <t>Coordinating a subject - less than 50 students</t>
    </r>
    <r>
      <rPr>
        <sz val="12"/>
        <color rgb="FF262626"/>
        <rFont val="Arial Narrow"/>
        <family val="2"/>
      </rPr>
      <t xml:space="preserve"> </t>
    </r>
    <r>
      <rPr>
        <sz val="12"/>
        <color rgb="FF0A0A0A"/>
        <rFont val="Arial Narrow"/>
        <family val="2"/>
      </rPr>
      <t>50-100 students, 100-200 students, more</t>
    </r>
    <r>
      <rPr>
        <sz val="12"/>
        <rFont val="Arial Narrow"/>
        <family val="2"/>
      </rPr>
      <t xml:space="preserve"> </t>
    </r>
    <r>
      <rPr>
        <sz val="12"/>
        <color rgb="FF0A0A0A"/>
        <rFont val="Arial Narrow"/>
        <family val="2"/>
      </rPr>
      <t>than 200 students etc. (number)</t>
    </r>
  </si>
  <si>
    <r>
      <rPr>
        <sz val="7"/>
        <rFont val="Times New Roman"/>
        <family val="1"/>
      </rPr>
      <t xml:space="preserve"> </t>
    </r>
    <r>
      <rPr>
        <sz val="12"/>
        <color rgb="FF0A0A0A"/>
        <rFont val="Arial Narrow"/>
        <family val="2"/>
      </rPr>
      <t>Preparation, marking and consultation of tutorials (hours)</t>
    </r>
  </si>
  <si>
    <t>Preparation, marking and consultation of practicals, clinicals, field work, design classes (hours)</t>
  </si>
  <si>
    <t>Preparation of lecture material including electronic course material (hours)</t>
  </si>
  <si>
    <t>Translation of examination papers (number)</t>
  </si>
  <si>
    <t>Marking answer scripts and submissions for practical /clinical /field work examinations and design reports (number)</t>
  </si>
  <si>
    <t>Assessment of student presentations, viva exams (number)</t>
  </si>
  <si>
    <t>Supervision of undergraduate projects (number)</t>
  </si>
  <si>
    <t>Assessment of undergraduate projects as a supervisor or examiner (number)</t>
  </si>
  <si>
    <r>
      <rPr>
        <sz val="7"/>
        <rFont val="Times New Roman"/>
        <family val="1"/>
      </rPr>
      <t xml:space="preserve"> </t>
    </r>
    <r>
      <rPr>
        <sz val="12"/>
        <color rgb="FF0A0A0A"/>
        <rFont val="Arial Narrow"/>
        <family val="2"/>
      </rPr>
      <t>Number of offerings of the same course by the same teacher (number)</t>
    </r>
  </si>
  <si>
    <r>
      <rPr>
        <sz val="7"/>
        <rFont val="Times New Roman"/>
        <family val="1"/>
      </rPr>
      <t xml:space="preserve"> </t>
    </r>
    <r>
      <rPr>
        <sz val="12"/>
        <color rgb="FF0A0A0A"/>
        <rFont val="Arial Narrow"/>
        <family val="2"/>
      </rPr>
      <t>Number of hours spent on preparation for a 1 hour theory or tutorial class ( 3 hours )</t>
    </r>
  </si>
  <si>
    <t>Time period spent on setting an exam paper for a 1 credit unit course (3 hours)</t>
  </si>
  <si>
    <t>Number of students following a given course/ number of students examined by the teacher</t>
  </si>
  <si>
    <t>Number of questions marked by the teacher</t>
  </si>
  <si>
    <t>Time spent on translation of question paper of 1 credit unit ( 1 hour)</t>
  </si>
  <si>
    <t>Number of tutorials per course unit</t>
  </si>
  <si>
    <t>Number of students following the course with tutorials</t>
  </si>
  <si>
    <r>
      <rPr>
        <sz val="12"/>
        <color rgb="FF0A0A0A"/>
        <rFont val="Arial Narrow"/>
        <family val="2"/>
      </rPr>
      <t xml:space="preserve">Number of hours spent on preparation of practicals etc. ( </t>
    </r>
    <r>
      <rPr>
        <i/>
        <sz val="12"/>
        <color rgb="FF0A0A0A"/>
        <rFont val="Arial Narrow"/>
        <family val="2"/>
      </rPr>
      <t xml:space="preserve">5 </t>
    </r>
    <r>
      <rPr>
        <sz val="12"/>
        <color rgb="FF0A0A0A"/>
        <rFont val="Arial Narrow"/>
        <family val="2"/>
      </rPr>
      <t>hour /2 hour practical class)</t>
    </r>
  </si>
  <si>
    <t>Number of practicals etc. per course</t>
  </si>
  <si>
    <t>Time period spent on setting a practical/clinical/field work/ design examination (3 hours}</t>
  </si>
  <si>
    <t>Number of groups in such examinations</t>
  </si>
  <si>
    <t>Time spent on grading a practical/clinical/field work/design examination ( l/2 hour per student )</t>
  </si>
  <si>
    <r>
      <rPr>
        <sz val="12"/>
        <color rgb="FF080808"/>
        <rFont val="Arial Narrow"/>
        <family val="2"/>
      </rPr>
      <t xml:space="preserve">Number </t>
    </r>
    <r>
      <rPr>
        <sz val="12"/>
        <color rgb="FF212121"/>
        <rFont val="Arial Narrow"/>
        <family val="2"/>
      </rPr>
      <t>o</t>
    </r>
    <r>
      <rPr>
        <sz val="12"/>
        <color rgb="FF080808"/>
        <rFont val="Arial Narrow"/>
        <family val="2"/>
      </rPr>
      <t>f students</t>
    </r>
    <r>
      <rPr>
        <sz val="12"/>
        <color rgb="FF212121"/>
        <rFont val="Arial Narrow"/>
        <family val="2"/>
      </rPr>
      <t xml:space="preserve"> </t>
    </r>
    <r>
      <rPr>
        <sz val="12"/>
        <color rgb="FF080808"/>
        <rFont val="Arial Narrow"/>
        <family val="2"/>
      </rPr>
      <t>in such examinations as above</t>
    </r>
  </si>
  <si>
    <t>Number of such examinations as above in a course</t>
  </si>
  <si>
    <r>
      <rPr>
        <sz val="7"/>
        <rFont val="Times New Roman"/>
        <family val="1"/>
      </rPr>
      <t xml:space="preserve"> </t>
    </r>
    <r>
      <rPr>
        <sz val="12"/>
        <rFont val="Arial Narrow"/>
        <family val="2"/>
      </rPr>
      <t>Time spent on supervision of group projects (1 hour/project/week)</t>
    </r>
  </si>
  <si>
    <t>Number of such group projects in a course</t>
  </si>
  <si>
    <t>Time spent on correcting such group projects report of undergraduate student (2 hours/ student/week)</t>
  </si>
  <si>
    <t>Number of such project reports collected</t>
  </si>
  <si>
    <t>Organizing/ conducting guest lectures/workshops</t>
  </si>
  <si>
    <t>Research &amp; Development Workload Weights (Reporting of Contribution as Information)</t>
  </si>
  <si>
    <t>Relevant Number</t>
  </si>
  <si>
    <t xml:space="preserve">Remarks </t>
  </si>
  <si>
    <t>Research grants received - number of grants received, grant values, grant duration, nature of donor (national/international), number of research students/research assistants working under the project (numbers)</t>
  </si>
  <si>
    <t>Member of research consultants team (number)</t>
  </si>
  <si>
    <t>Research publications - refereed journals, non-refereed journals, extended abstracts, abstracts (numbers)</t>
  </si>
  <si>
    <t>Dissemination of research output - patents, products, innovations (numbers)</t>
  </si>
  <si>
    <t>Editor, associate editor, member of the editorial board of reputed journals and proceedings (numbers)</t>
  </si>
  <si>
    <t>Editing of collection of essays or books (numbers)</t>
  </si>
  <si>
    <t>Supervision of research (M Phil, PhD) - full time - 90 hours/project, part time – 30 hours/project</t>
  </si>
  <si>
    <t xml:space="preserve">Member of multidisciplinary research team </t>
  </si>
  <si>
    <t>Member of projects of national relevance</t>
  </si>
  <si>
    <t>Author of books or chapters in books (international/national publisher)</t>
  </si>
  <si>
    <t>Author of monographs</t>
  </si>
  <si>
    <t>Author of policy papers</t>
  </si>
  <si>
    <t>Author of consultancy reports</t>
  </si>
  <si>
    <t>Software development</t>
  </si>
  <si>
    <t>Media projects and products</t>
  </si>
  <si>
    <t>Translation and publication of books and scholarly work</t>
  </si>
  <si>
    <r>
      <rPr>
        <sz val="7"/>
        <rFont val="Times New Roman"/>
        <family val="1"/>
      </rPr>
      <t xml:space="preserve"> </t>
    </r>
    <r>
      <rPr>
        <sz val="12"/>
        <rFont val="Arial Narrow"/>
        <family val="2"/>
      </rPr>
      <t>Peer reviewed presentations at national /international conferences</t>
    </r>
  </si>
  <si>
    <t>University and National Development Workload Weights (Reporting of Contribution as Information)</t>
  </si>
  <si>
    <t>Relevant Numbers</t>
  </si>
  <si>
    <t>Development of new courses and degree programs (numbers)</t>
  </si>
  <si>
    <t>Resource person at curriculum development workshops and training programs (numbers)</t>
  </si>
  <si>
    <t>c)</t>
  </si>
  <si>
    <t>Contribution to infrastructural development at Department, Faculty, University</t>
  </si>
  <si>
    <t>d)</t>
  </si>
  <si>
    <t>e)</t>
  </si>
  <si>
    <t>Contribution to student advisory board, disciplinary inquiry boards</t>
  </si>
  <si>
    <t>f)</t>
  </si>
  <si>
    <t>Senior treasurer of student societies</t>
  </si>
  <si>
    <t>g)</t>
  </si>
  <si>
    <t>Serving as the Vice Chancellor, Deputy Vice Chancellor, Directors of Institutes, Deans, Heads of Department</t>
  </si>
  <si>
    <t>h)</t>
  </si>
  <si>
    <t>Serving as Directors of University Centers</t>
  </si>
  <si>
    <t>i)</t>
  </si>
  <si>
    <t>Serving in any position of administrative support such as Proctor/Deputy Proctor/Chief student counselor/Student counselor/Warden/Sub warden</t>
  </si>
  <si>
    <t>j)</t>
  </si>
  <si>
    <t>Serving as Coordinators of Faculty/University Units</t>
  </si>
  <si>
    <t>k)</t>
  </si>
  <si>
    <t>Memberships of Boards of Study</t>
  </si>
  <si>
    <t>l)</t>
  </si>
  <si>
    <t>Serving as Coordinators of international/national conferences/congresses</t>
  </si>
  <si>
    <t>m)</t>
  </si>
  <si>
    <t>Serving as Advisors of national development projects</t>
  </si>
  <si>
    <t>n)</t>
  </si>
  <si>
    <t>Serving as Country representatives of regional/international bodies</t>
  </si>
  <si>
    <t>o)</t>
  </si>
  <si>
    <t>Serving in any Office of professional bodies /societies</t>
  </si>
  <si>
    <t>p)</t>
  </si>
  <si>
    <t>Serving as Members of formalized links in outreach activities with private organizations</t>
  </si>
  <si>
    <t>q)</t>
  </si>
  <si>
    <t>Contribution to staff development</t>
  </si>
  <si>
    <t>r)</t>
  </si>
  <si>
    <t>Contribution to personal and professional development</t>
  </si>
  <si>
    <t>s)</t>
  </si>
  <si>
    <t>Contribution to advancement of the profession</t>
  </si>
  <si>
    <t>Research Supervision</t>
  </si>
  <si>
    <t>Date</t>
  </si>
  <si>
    <t>…………………………</t>
  </si>
  <si>
    <t>………………………..</t>
  </si>
  <si>
    <t>Refer Section 2 in Academic Accountability and Workload Model  (page 4)</t>
  </si>
  <si>
    <t>Total Student Contact Hrs (5+9+13+17+20+21)</t>
  </si>
  <si>
    <t>Conducting tutorials/practical (lab or field), design classes, demonstrations, clinical teaching, discussions, training visits (hours)</t>
  </si>
  <si>
    <t>Setting/Moderation of assignments and examinations and other assessment material (hours)</t>
  </si>
  <si>
    <r>
      <rPr>
        <sz val="7"/>
        <rFont val="Times New Roman"/>
        <family val="1"/>
      </rPr>
      <t xml:space="preserve"> </t>
    </r>
    <r>
      <rPr>
        <sz val="12"/>
        <rFont val="Arial Narrow"/>
        <family val="2"/>
      </rPr>
      <t>Time spent on computation/ moderation of course results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(5 hour/50 students/course)</t>
    </r>
  </si>
  <si>
    <r>
      <t>Number of students in a course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for which results have to be computed/moderated</t>
    </r>
  </si>
  <si>
    <r>
      <t>Member of team of Institutional Linkages</t>
    </r>
    <r>
      <rPr>
        <sz val="12"/>
        <color rgb="FFFF0000"/>
        <rFont val="Arial Narrow"/>
        <family val="2"/>
      </rPr>
      <t xml:space="preserve"> </t>
    </r>
  </si>
  <si>
    <t>Organization of research symposia, conferences, workshops etc. (number)</t>
  </si>
  <si>
    <t>Coordinator of research programs (hours)</t>
  </si>
  <si>
    <t>Reviewer of research proposals and articles for publication (number)</t>
  </si>
  <si>
    <t>Active engagement in Departmental meetings, Faculty Boards, Senate/Faculty sub-committees</t>
  </si>
  <si>
    <t>Dr. ABC Perera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</si>
</sst>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;[Red]0.0"/>
  </numFmts>
  <fonts count="35">
    <font>
      <sz val="10"/>
      <name val="Arial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sz val="12"/>
      <name val="Footlight MT Light"/>
      <family val="1"/>
    </font>
    <font>
      <b/>
      <sz val="12"/>
      <name val="FrankRuehl"/>
      <family val="2"/>
      <charset val="177"/>
    </font>
    <font>
      <b/>
      <sz val="14"/>
      <name val="FrankRuehl"/>
      <family val="2"/>
      <charset val="177"/>
    </font>
    <font>
      <sz val="14"/>
      <name val="Arial"/>
      <family val="2"/>
    </font>
    <font>
      <b/>
      <sz val="14"/>
      <name val="Footlight MT Light"/>
      <family val="1"/>
    </font>
    <font>
      <b/>
      <u/>
      <sz val="16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sz val="10"/>
      <name val="Footlight MT Light"/>
      <family val="1"/>
    </font>
    <font>
      <sz val="12"/>
      <name val="Footlight MT Light"/>
      <family val="1"/>
    </font>
    <font>
      <b/>
      <u/>
      <sz val="16"/>
      <name val="Footlight MT Light"/>
      <family val="1"/>
    </font>
    <font>
      <b/>
      <u/>
      <sz val="14"/>
      <name val="Footlight MT Light"/>
      <family val="1"/>
    </font>
    <font>
      <b/>
      <i/>
      <sz val="14"/>
      <color rgb="FF008000"/>
      <name val="Californian FB"/>
      <family val="1"/>
    </font>
    <font>
      <b/>
      <sz val="14"/>
      <name val="Arial"/>
      <family val="2"/>
    </font>
    <font>
      <sz val="12"/>
      <color rgb="FF0A0A0A"/>
      <name val="Arial Narrow"/>
      <family val="2"/>
    </font>
    <font>
      <sz val="12"/>
      <name val="Arial Narrow"/>
      <family val="2"/>
    </font>
    <font>
      <sz val="7"/>
      <name val="Times New Roman"/>
      <family val="1"/>
    </font>
    <font>
      <sz val="12"/>
      <color rgb="FF262626"/>
      <name val="Arial Narrow"/>
      <family val="2"/>
    </font>
    <font>
      <sz val="12"/>
      <color rgb="FFFF0000"/>
      <name val="Arial Narrow"/>
      <family val="2"/>
    </font>
    <font>
      <i/>
      <sz val="12"/>
      <color rgb="FF0A0A0A"/>
      <name val="Arial Narrow"/>
      <family val="2"/>
    </font>
    <font>
      <sz val="12"/>
      <color rgb="FF080808"/>
      <name val="Arial Narrow"/>
      <family val="2"/>
    </font>
    <font>
      <sz val="12"/>
      <color rgb="FF212121"/>
      <name val="Arial Narrow"/>
      <family val="2"/>
    </font>
    <font>
      <b/>
      <sz val="12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FD2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2">
    <xf numFmtId="0" fontId="0" fillId="0" borderId="0" xfId="0"/>
    <xf numFmtId="0" fontId="4" fillId="0" borderId="1" xfId="0" applyFont="1" applyBorder="1" applyAlignment="1" applyProtection="1">
      <alignment horizontal="justify" vertical="top"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8" fillId="0" borderId="0" xfId="1" applyProtection="1">
      <protection hidden="1"/>
    </xf>
    <xf numFmtId="0" fontId="3" fillId="0" borderId="0" xfId="1" applyFont="1" applyProtection="1">
      <protection hidden="1"/>
    </xf>
    <xf numFmtId="0" fontId="8" fillId="0" borderId="0" xfId="0" applyFont="1"/>
    <xf numFmtId="0" fontId="0" fillId="0" borderId="0" xfId="0" applyProtection="1"/>
    <xf numFmtId="0" fontId="8" fillId="0" borderId="0" xfId="0" applyFont="1" applyProtection="1"/>
    <xf numFmtId="0" fontId="3" fillId="0" borderId="0" xfId="0" quotePrefix="1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6" borderId="1" xfId="0" quotePrefix="1" applyFont="1" applyFill="1" applyBorder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 wrapText="1"/>
    </xf>
    <xf numFmtId="0" fontId="12" fillId="8" borderId="17" xfId="0" applyFont="1" applyFill="1" applyBorder="1" applyAlignment="1" applyProtection="1">
      <alignment horizontal="center" wrapText="1"/>
    </xf>
    <xf numFmtId="0" fontId="13" fillId="0" borderId="1" xfId="0" applyFont="1" applyBorder="1" applyAlignment="1" applyProtection="1">
      <alignment wrapText="1"/>
    </xf>
    <xf numFmtId="0" fontId="13" fillId="0" borderId="1" xfId="0" applyFont="1" applyFill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19" xfId="0" applyFont="1" applyBorder="1" applyProtection="1"/>
    <xf numFmtId="0" fontId="14" fillId="0" borderId="20" xfId="0" applyFont="1" applyBorder="1" applyProtection="1"/>
    <xf numFmtId="0" fontId="15" fillId="0" borderId="0" xfId="0" applyFont="1" applyProtection="1"/>
    <xf numFmtId="0" fontId="15" fillId="0" borderId="0" xfId="0" applyFont="1" applyBorder="1" applyProtection="1"/>
    <xf numFmtId="0" fontId="12" fillId="7" borderId="1" xfId="0" applyFont="1" applyFill="1" applyBorder="1" applyAlignment="1" applyProtection="1">
      <alignment horizontal="right" wrapText="1"/>
    </xf>
    <xf numFmtId="0" fontId="17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3" fillId="0" borderId="1" xfId="0" applyFont="1" applyBorder="1" applyAlignment="1" applyProtection="1">
      <alignment wrapText="1"/>
      <protection locked="0"/>
    </xf>
    <xf numFmtId="0" fontId="20" fillId="0" borderId="0" xfId="0" applyFont="1"/>
    <xf numFmtId="0" fontId="1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2" fillId="0" borderId="0" xfId="0" applyFont="1" applyAlignment="1">
      <alignment horizontal="left"/>
    </xf>
    <xf numFmtId="0" fontId="13" fillId="9" borderId="1" xfId="0" quotePrefix="1" applyFont="1" applyFill="1" applyBorder="1" applyAlignment="1" applyProtection="1">
      <alignment wrapText="1"/>
    </xf>
    <xf numFmtId="0" fontId="14" fillId="9" borderId="19" xfId="0" applyFont="1" applyFill="1" applyBorder="1" applyProtection="1"/>
    <xf numFmtId="0" fontId="14" fillId="0" borderId="25" xfId="0" applyFont="1" applyBorder="1" applyProtection="1"/>
    <xf numFmtId="0" fontId="14" fillId="5" borderId="18" xfId="0" applyFont="1" applyFill="1" applyBorder="1" applyProtection="1"/>
    <xf numFmtId="0" fontId="13" fillId="0" borderId="6" xfId="0" applyFont="1" applyBorder="1" applyAlignment="1" applyProtection="1">
      <alignment wrapText="1"/>
    </xf>
    <xf numFmtId="0" fontId="14" fillId="6" borderId="19" xfId="0" applyFont="1" applyFill="1" applyBorder="1" applyProtection="1"/>
    <xf numFmtId="0" fontId="16" fillId="8" borderId="18" xfId="0" applyFont="1" applyFill="1" applyBorder="1" applyAlignment="1" applyProtection="1">
      <alignment horizontal="center" wrapText="1"/>
    </xf>
    <xf numFmtId="0" fontId="13" fillId="6" borderId="1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3" fillId="0" borderId="6" xfId="0" applyFont="1" applyBorder="1" applyAlignment="1" applyProtection="1">
      <alignment horizontal="center" wrapText="1"/>
    </xf>
    <xf numFmtId="0" fontId="3" fillId="11" borderId="6" xfId="0" applyFont="1" applyFill="1" applyBorder="1" applyAlignment="1" applyProtection="1">
      <alignment horizontal="center" wrapText="1"/>
    </xf>
    <xf numFmtId="0" fontId="3" fillId="9" borderId="6" xfId="0" applyFont="1" applyFill="1" applyBorder="1" applyAlignment="1" applyProtection="1">
      <alignment horizontal="center" wrapText="1"/>
    </xf>
    <xf numFmtId="0" fontId="3" fillId="12" borderId="6" xfId="0" applyFont="1" applyFill="1" applyBorder="1" applyAlignment="1" applyProtection="1">
      <alignment horizontal="center" wrapText="1"/>
    </xf>
    <xf numFmtId="0" fontId="3" fillId="13" borderId="6" xfId="0" applyFont="1" applyFill="1" applyBorder="1" applyAlignment="1" applyProtection="1">
      <alignment horizontal="center" wrapText="1"/>
    </xf>
    <xf numFmtId="0" fontId="3" fillId="14" borderId="10" xfId="0" applyFont="1" applyFill="1" applyBorder="1" applyAlignment="1" applyProtection="1">
      <alignment horizontal="center" wrapText="1"/>
    </xf>
    <xf numFmtId="0" fontId="3" fillId="11" borderId="13" xfId="0" applyFont="1" applyFill="1" applyBorder="1" applyAlignment="1" applyProtection="1">
      <alignment horizontal="center" textRotation="90" wrapText="1"/>
    </xf>
    <xf numFmtId="0" fontId="3" fillId="11" borderId="10" xfId="0" applyFont="1" applyFill="1" applyBorder="1" applyAlignment="1" applyProtection="1">
      <alignment horizontal="center" textRotation="90" wrapText="1"/>
    </xf>
    <xf numFmtId="0" fontId="3" fillId="9" borderId="13" xfId="0" applyFont="1" applyFill="1" applyBorder="1" applyAlignment="1" applyProtection="1">
      <alignment horizontal="center" textRotation="90" wrapText="1"/>
    </xf>
    <xf numFmtId="0" fontId="3" fillId="9" borderId="10" xfId="0" applyFont="1" applyFill="1" applyBorder="1" applyAlignment="1" applyProtection="1">
      <alignment horizontal="center" textRotation="90" wrapText="1"/>
    </xf>
    <xf numFmtId="0" fontId="3" fillId="12" borderId="13" xfId="0" applyFont="1" applyFill="1" applyBorder="1" applyAlignment="1" applyProtection="1">
      <alignment horizontal="center" textRotation="90" wrapText="1"/>
    </xf>
    <xf numFmtId="0" fontId="3" fillId="12" borderId="10" xfId="0" applyFont="1" applyFill="1" applyBorder="1" applyAlignment="1" applyProtection="1">
      <alignment horizontal="center" textRotation="90" wrapText="1"/>
    </xf>
    <xf numFmtId="0" fontId="3" fillId="13" borderId="13" xfId="0" applyFont="1" applyFill="1" applyBorder="1" applyAlignment="1" applyProtection="1">
      <alignment horizontal="center" textRotation="90" wrapText="1"/>
    </xf>
    <xf numFmtId="0" fontId="3" fillId="13" borderId="10" xfId="0" applyFont="1" applyFill="1" applyBorder="1" applyAlignment="1" applyProtection="1">
      <alignment horizontal="center" textRotation="90" wrapText="1"/>
    </xf>
    <xf numFmtId="0" fontId="3" fillId="14" borderId="13" xfId="0" applyFont="1" applyFill="1" applyBorder="1" applyAlignment="1" applyProtection="1">
      <alignment horizontal="center" textRotation="90" wrapText="1"/>
    </xf>
    <xf numFmtId="0" fontId="4" fillId="0" borderId="0" xfId="0" applyFont="1" applyFill="1" applyBorder="1" applyAlignment="1" applyProtection="1">
      <alignment vertical="top" wrapText="1"/>
    </xf>
    <xf numFmtId="0" fontId="0" fillId="4" borderId="23" xfId="0" applyFill="1" applyBorder="1" applyAlignment="1" applyProtection="1">
      <alignment horizontal="center"/>
    </xf>
    <xf numFmtId="0" fontId="3" fillId="4" borderId="27" xfId="0" quotePrefix="1" applyFont="1" applyFill="1" applyBorder="1" applyAlignment="1" applyProtection="1">
      <alignment wrapText="1"/>
    </xf>
    <xf numFmtId="0" fontId="13" fillId="5" borderId="16" xfId="0" quotePrefix="1" applyFont="1" applyFill="1" applyBorder="1" applyAlignment="1" applyProtection="1">
      <alignment wrapText="1"/>
    </xf>
    <xf numFmtId="0" fontId="13" fillId="0" borderId="28" xfId="0" applyFont="1" applyBorder="1" applyAlignment="1" applyProtection="1">
      <alignment wrapText="1"/>
    </xf>
    <xf numFmtId="0" fontId="13" fillId="0" borderId="29" xfId="0" applyFont="1" applyBorder="1" applyAlignment="1" applyProtection="1">
      <alignment wrapText="1"/>
    </xf>
    <xf numFmtId="165" fontId="5" fillId="15" borderId="6" xfId="0" applyNumberFormat="1" applyFont="1" applyFill="1" applyBorder="1" applyAlignment="1" applyProtection="1">
      <alignment horizontal="center" vertical="center" wrapText="1"/>
    </xf>
    <xf numFmtId="165" fontId="5" fillId="15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/>
    </xf>
    <xf numFmtId="0" fontId="3" fillId="1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27" fillId="0" borderId="1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indent="1"/>
    </xf>
    <xf numFmtId="0" fontId="26" fillId="0" borderId="1" xfId="0" applyFont="1" applyBorder="1" applyAlignment="1">
      <alignment horizontal="left" vertical="center" indent="1"/>
    </xf>
    <xf numFmtId="0" fontId="32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 applyProtection="1">
      <alignment horizontal="left" vertical="top" wrapText="1"/>
    </xf>
    <xf numFmtId="0" fontId="3" fillId="17" borderId="1" xfId="0" applyFont="1" applyFill="1" applyBorder="1" applyAlignment="1" applyProtection="1">
      <alignment horizontal="center" vertical="top" wrapText="1"/>
    </xf>
    <xf numFmtId="0" fontId="3" fillId="17" borderId="10" xfId="0" applyFont="1" applyFill="1" applyBorder="1" applyAlignment="1" applyProtection="1">
      <alignment horizontal="center" wrapText="1"/>
    </xf>
    <xf numFmtId="0" fontId="3" fillId="17" borderId="13" xfId="0" applyFont="1" applyFill="1" applyBorder="1" applyAlignment="1" applyProtection="1">
      <alignment horizontal="center" textRotation="90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top" wrapText="1"/>
    </xf>
    <xf numFmtId="2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165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165" fontId="4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165" fontId="4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 applyProtection="1">
      <alignment horizontal="right" vertical="center" wrapText="1"/>
    </xf>
    <xf numFmtId="0" fontId="5" fillId="15" borderId="6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5" fillId="15" borderId="1" xfId="0" applyFont="1" applyFill="1" applyBorder="1" applyAlignment="1" applyProtection="1">
      <alignment horizontal="center" vertical="top" wrapText="1"/>
    </xf>
    <xf numFmtId="0" fontId="7" fillId="15" borderId="4" xfId="0" applyFont="1" applyFill="1" applyBorder="1" applyAlignment="1" applyProtection="1">
      <alignment horizontal="left" vertical="center" wrapText="1"/>
    </xf>
    <xf numFmtId="0" fontId="7" fillId="15" borderId="7" xfId="0" applyFont="1" applyFill="1" applyBorder="1" applyAlignment="1" applyProtection="1">
      <alignment horizontal="left" vertical="center" wrapText="1"/>
    </xf>
    <xf numFmtId="0" fontId="7" fillId="15" borderId="5" xfId="0" applyFont="1" applyFill="1" applyBorder="1" applyAlignment="1" applyProtection="1">
      <alignment horizontal="left" vertical="center" wrapText="1"/>
    </xf>
    <xf numFmtId="0" fontId="7" fillId="15" borderId="11" xfId="0" applyFont="1" applyFill="1" applyBorder="1" applyAlignment="1" applyProtection="1">
      <alignment horizontal="left" vertical="center" wrapText="1"/>
    </xf>
    <xf numFmtId="0" fontId="7" fillId="15" borderId="15" xfId="0" applyFont="1" applyFill="1" applyBorder="1" applyAlignment="1" applyProtection="1">
      <alignment horizontal="left" vertical="center" wrapText="1"/>
    </xf>
    <xf numFmtId="0" fontId="7" fillId="15" borderId="12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10" xfId="0" applyFont="1" applyBorder="1" applyAlignment="1" applyProtection="1">
      <alignment horizontal="center" textRotation="90" wrapText="1"/>
    </xf>
    <xf numFmtId="0" fontId="6" fillId="0" borderId="13" xfId="0" applyFont="1" applyBorder="1" applyAlignment="1" applyProtection="1">
      <alignment horizontal="center" textRotation="90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3" fillId="11" borderId="4" xfId="0" applyFont="1" applyFill="1" applyBorder="1" applyAlignment="1" applyProtection="1">
      <alignment horizontal="center" vertical="top" wrapText="1"/>
    </xf>
    <xf numFmtId="0" fontId="3" fillId="11" borderId="7" xfId="0" applyFont="1" applyFill="1" applyBorder="1" applyAlignment="1" applyProtection="1">
      <alignment horizontal="center" vertical="top" wrapText="1"/>
    </xf>
    <xf numFmtId="0" fontId="3" fillId="11" borderId="5" xfId="0" applyFont="1" applyFill="1" applyBorder="1" applyAlignment="1" applyProtection="1">
      <alignment horizontal="center" vertical="top" wrapText="1"/>
    </xf>
    <xf numFmtId="0" fontId="3" fillId="9" borderId="4" xfId="0" applyFont="1" applyFill="1" applyBorder="1" applyAlignment="1" applyProtection="1">
      <alignment horizontal="center" vertical="top" wrapText="1"/>
    </xf>
    <xf numFmtId="0" fontId="3" fillId="9" borderId="7" xfId="0" applyFont="1" applyFill="1" applyBorder="1" applyAlignment="1" applyProtection="1">
      <alignment horizontal="center" vertical="top" wrapText="1"/>
    </xf>
    <xf numFmtId="0" fontId="3" fillId="9" borderId="5" xfId="0" applyFont="1" applyFill="1" applyBorder="1" applyAlignment="1" applyProtection="1">
      <alignment horizontal="center" vertical="top" wrapText="1"/>
    </xf>
    <xf numFmtId="0" fontId="3" fillId="12" borderId="4" xfId="0" applyFont="1" applyFill="1" applyBorder="1" applyAlignment="1" applyProtection="1">
      <alignment horizontal="center" vertical="top" wrapText="1"/>
    </xf>
    <xf numFmtId="0" fontId="3" fillId="12" borderId="7" xfId="0" applyFont="1" applyFill="1" applyBorder="1" applyAlignment="1" applyProtection="1">
      <alignment horizontal="center" vertical="top" wrapText="1"/>
    </xf>
    <xf numFmtId="0" fontId="3" fillId="12" borderId="5" xfId="0" applyFont="1" applyFill="1" applyBorder="1" applyAlignment="1" applyProtection="1">
      <alignment horizontal="center" vertical="top" wrapText="1"/>
    </xf>
    <xf numFmtId="0" fontId="3" fillId="13" borderId="4" xfId="0" applyFont="1" applyFill="1" applyBorder="1" applyAlignment="1" applyProtection="1">
      <alignment horizontal="center" vertical="top" wrapText="1"/>
    </xf>
    <xf numFmtId="0" fontId="3" fillId="13" borderId="7" xfId="0" applyFont="1" applyFill="1" applyBorder="1" applyAlignment="1" applyProtection="1">
      <alignment horizontal="center" vertical="top" wrapText="1"/>
    </xf>
    <xf numFmtId="0" fontId="3" fillId="13" borderId="5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textRotation="90" wrapText="1"/>
    </xf>
    <xf numFmtId="0" fontId="3" fillId="0" borderId="9" xfId="0" applyFont="1" applyBorder="1" applyAlignment="1" applyProtection="1">
      <alignment horizontal="center" textRotation="90" wrapText="1"/>
    </xf>
    <xf numFmtId="0" fontId="3" fillId="0" borderId="11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10" xfId="0" applyFont="1" applyBorder="1" applyAlignment="1" applyProtection="1">
      <alignment horizontal="center" textRotation="90" wrapText="1"/>
    </xf>
    <xf numFmtId="0" fontId="3" fillId="0" borderId="13" xfId="0" applyFont="1" applyBorder="1" applyAlignment="1" applyProtection="1">
      <alignment horizontal="center" textRotation="90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8" fillId="10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7" fillId="0" borderId="1" xfId="0" applyFont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9" fillId="0" borderId="1" xfId="0" applyFont="1" applyBorder="1" applyAlignment="1" applyProtection="1">
      <alignment horizontal="left" vertical="top" wrapText="1"/>
    </xf>
    <xf numFmtId="0" fontId="9" fillId="0" borderId="1" xfId="0" applyNumberFormat="1" applyFont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/>
    </xf>
    <xf numFmtId="0" fontId="13" fillId="4" borderId="21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22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9" borderId="24" xfId="0" applyFont="1" applyFill="1" applyBorder="1" applyAlignment="1" applyProtection="1">
      <alignment horizontal="center" vertical="center" wrapText="1"/>
    </xf>
    <xf numFmtId="0" fontId="13" fillId="9" borderId="5" xfId="0" applyFont="1" applyFill="1" applyBorder="1" applyAlignment="1" applyProtection="1">
      <alignment horizontal="center" vertical="center" wrapText="1"/>
    </xf>
    <xf numFmtId="0" fontId="13" fillId="9" borderId="22" xfId="0" applyFont="1" applyFill="1" applyBorder="1" applyAlignment="1" applyProtection="1">
      <alignment horizontal="center" vertical="center" wrapText="1"/>
    </xf>
    <xf numFmtId="0" fontId="13" fillId="9" borderId="9" xfId="0" applyFont="1" applyFill="1" applyBorder="1" applyAlignment="1" applyProtection="1">
      <alignment horizontal="center" vertical="center" wrapText="1"/>
    </xf>
    <xf numFmtId="0" fontId="0" fillId="8" borderId="16" xfId="0" applyFill="1" applyBorder="1" applyAlignment="1" applyProtection="1">
      <alignment horizontal="center"/>
    </xf>
    <xf numFmtId="0" fontId="0" fillId="8" borderId="17" xfId="0" applyFill="1" applyBorder="1" applyAlignment="1" applyProtection="1">
      <alignment horizontal="center"/>
    </xf>
    <xf numFmtId="0" fontId="25" fillId="0" borderId="0" xfId="0" applyFont="1" applyAlignment="1">
      <alignment horizontal="center" vertical="center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5A06B"/>
      <color rgb="FFCFD2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14</xdr:row>
          <xdr:rowOff>22860</xdr:rowOff>
        </xdr:from>
        <xdr:to>
          <xdr:col>1</xdr:col>
          <xdr:colOff>1356360</xdr:colOff>
          <xdr:row>15</xdr:row>
          <xdr:rowOff>99060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400" b="1" i="1" u="none" strike="noStrike" baseline="0">
                  <a:solidFill>
                    <a:srgbClr val="008000"/>
                  </a:solidFill>
                  <a:latin typeface="Californian FB"/>
                </a:rPr>
                <a:t>Print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7"/>
  <sheetViews>
    <sheetView tabSelected="1" topLeftCell="A4" zoomScaleSheetLayoutView="100" workbookViewId="0">
      <selection activeCell="Z15" sqref="Z15"/>
    </sheetView>
  </sheetViews>
  <sheetFormatPr defaultColWidth="8.88671875" defaultRowHeight="13.2"/>
  <cols>
    <col min="1" max="1" width="3.33203125" style="9" customWidth="1"/>
    <col min="2" max="2" width="5.33203125" style="9" customWidth="1"/>
    <col min="3" max="3" width="5.88671875" style="9" customWidth="1"/>
    <col min="4" max="4" width="6.44140625" style="9" customWidth="1"/>
    <col min="5" max="5" width="8" style="9" customWidth="1"/>
    <col min="6" max="8" width="5.5546875" style="9" customWidth="1"/>
    <col min="9" max="9" width="6.109375" style="9" customWidth="1"/>
    <col min="10" max="25" width="5.5546875" style="9" customWidth="1"/>
    <col min="26" max="26" width="12.33203125" style="9" customWidth="1"/>
    <col min="27" max="27" width="11.5546875" style="9" customWidth="1"/>
    <col min="28" max="28" width="7" style="9" customWidth="1"/>
    <col min="29" max="29" width="6.44140625" style="9" customWidth="1"/>
    <col min="30" max="16384" width="8.88671875" style="9"/>
  </cols>
  <sheetData>
    <row r="1" spans="1:29" ht="17.399999999999999">
      <c r="A1" s="128" t="s">
        <v>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ht="15.6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</row>
    <row r="4" spans="1:29" ht="18.75" customHeight="1">
      <c r="A4" s="43" t="s">
        <v>24</v>
      </c>
      <c r="B4" s="43"/>
      <c r="H4" s="163" t="s">
        <v>249</v>
      </c>
      <c r="I4" s="164"/>
      <c r="J4" s="164"/>
      <c r="K4" s="164"/>
      <c r="L4" s="164"/>
      <c r="M4" s="164"/>
      <c r="N4" s="165"/>
    </row>
    <row r="5" spans="1:29" ht="18.75" customHeight="1">
      <c r="A5" s="43" t="s">
        <v>1</v>
      </c>
      <c r="B5" s="43"/>
      <c r="D5" s="163" t="s">
        <v>118</v>
      </c>
      <c r="E5" s="164"/>
      <c r="F5" s="164"/>
      <c r="G5" s="165"/>
    </row>
    <row r="6" spans="1:29" ht="18.75" customHeight="1">
      <c r="A6" s="43" t="s">
        <v>2</v>
      </c>
      <c r="B6" s="43"/>
      <c r="D6" s="163" t="s">
        <v>117</v>
      </c>
      <c r="E6" s="164"/>
      <c r="F6" s="164"/>
      <c r="G6" s="164"/>
      <c r="H6" s="164"/>
      <c r="I6" s="164"/>
      <c r="J6" s="164"/>
      <c r="K6" s="165"/>
      <c r="N6" s="43"/>
      <c r="O6" s="43"/>
    </row>
    <row r="7" spans="1:29" ht="18" customHeight="1">
      <c r="A7" s="10" t="s">
        <v>114</v>
      </c>
      <c r="C7" s="160">
        <v>2017</v>
      </c>
      <c r="D7" s="161"/>
      <c r="E7" s="162"/>
    </row>
    <row r="8" spans="1:29" ht="13.8">
      <c r="M8" s="43" t="s">
        <v>66</v>
      </c>
    </row>
    <row r="10" spans="1:29" ht="13.8">
      <c r="A10" s="155" t="s">
        <v>113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7"/>
      <c r="AB10" s="158"/>
      <c r="AC10" s="159"/>
    </row>
    <row r="11" spans="1:29" ht="13.8">
      <c r="A11" s="133" t="s">
        <v>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1:29" ht="39" customHeight="1">
      <c r="A12" s="147">
        <v>1</v>
      </c>
      <c r="B12" s="148"/>
      <c r="C12" s="44">
        <v>2</v>
      </c>
      <c r="D12" s="147">
        <v>3</v>
      </c>
      <c r="E12" s="148"/>
      <c r="F12" s="135" t="s">
        <v>25</v>
      </c>
      <c r="G12" s="136"/>
      <c r="H12" s="136"/>
      <c r="I12" s="136"/>
      <c r="J12" s="137"/>
      <c r="K12" s="138" t="s">
        <v>27</v>
      </c>
      <c r="L12" s="139"/>
      <c r="M12" s="139"/>
      <c r="N12" s="139"/>
      <c r="O12" s="140"/>
      <c r="P12" s="141" t="s">
        <v>28</v>
      </c>
      <c r="Q12" s="142"/>
      <c r="R12" s="142"/>
      <c r="S12" s="142"/>
      <c r="T12" s="143"/>
      <c r="U12" s="144" t="s">
        <v>136</v>
      </c>
      <c r="V12" s="145"/>
      <c r="W12" s="145"/>
      <c r="X12" s="145"/>
      <c r="Y12" s="146"/>
      <c r="Z12" s="83" t="s">
        <v>234</v>
      </c>
      <c r="AA12" s="82" t="s">
        <v>65</v>
      </c>
      <c r="AB12" s="95">
        <v>22</v>
      </c>
      <c r="AC12" s="95">
        <v>23</v>
      </c>
    </row>
    <row r="13" spans="1:29" ht="13.5" customHeight="1">
      <c r="A13" s="149" t="s">
        <v>5</v>
      </c>
      <c r="B13" s="150"/>
      <c r="C13" s="153" t="s">
        <v>51</v>
      </c>
      <c r="D13" s="149" t="s">
        <v>6</v>
      </c>
      <c r="E13" s="150"/>
      <c r="F13" s="45">
        <v>4</v>
      </c>
      <c r="G13" s="45">
        <v>5</v>
      </c>
      <c r="H13" s="45">
        <v>6</v>
      </c>
      <c r="I13" s="45">
        <v>7</v>
      </c>
      <c r="J13" s="45" t="s">
        <v>39</v>
      </c>
      <c r="K13" s="46">
        <v>8</v>
      </c>
      <c r="L13" s="46">
        <v>9</v>
      </c>
      <c r="M13" s="46">
        <v>10</v>
      </c>
      <c r="N13" s="46">
        <v>11</v>
      </c>
      <c r="O13" s="46" t="s">
        <v>40</v>
      </c>
      <c r="P13" s="47">
        <v>12</v>
      </c>
      <c r="Q13" s="47">
        <v>13</v>
      </c>
      <c r="R13" s="47">
        <v>14</v>
      </c>
      <c r="S13" s="47">
        <v>15</v>
      </c>
      <c r="T13" s="47" t="s">
        <v>41</v>
      </c>
      <c r="U13" s="48">
        <v>16</v>
      </c>
      <c r="V13" s="48">
        <v>17</v>
      </c>
      <c r="W13" s="48">
        <v>18</v>
      </c>
      <c r="X13" s="48">
        <v>19</v>
      </c>
      <c r="Y13" s="48" t="s">
        <v>42</v>
      </c>
      <c r="Z13" s="84">
        <v>20</v>
      </c>
      <c r="AA13" s="49">
        <v>21</v>
      </c>
      <c r="AB13" s="131" t="s">
        <v>239</v>
      </c>
      <c r="AC13" s="131" t="s">
        <v>50</v>
      </c>
    </row>
    <row r="14" spans="1:29" ht="162.75" customHeight="1">
      <c r="A14" s="151"/>
      <c r="B14" s="152"/>
      <c r="C14" s="154"/>
      <c r="D14" s="151"/>
      <c r="E14" s="152"/>
      <c r="F14" s="50" t="s">
        <v>52</v>
      </c>
      <c r="G14" s="50" t="s">
        <v>49</v>
      </c>
      <c r="H14" s="50" t="s">
        <v>26</v>
      </c>
      <c r="I14" s="51" t="s">
        <v>53</v>
      </c>
      <c r="J14" s="51" t="s">
        <v>46</v>
      </c>
      <c r="K14" s="52" t="s">
        <v>52</v>
      </c>
      <c r="L14" s="52" t="s">
        <v>49</v>
      </c>
      <c r="M14" s="52" t="s">
        <v>26</v>
      </c>
      <c r="N14" s="53" t="s">
        <v>53</v>
      </c>
      <c r="O14" s="53" t="s">
        <v>46</v>
      </c>
      <c r="P14" s="54" t="s">
        <v>52</v>
      </c>
      <c r="Q14" s="54" t="s">
        <v>49</v>
      </c>
      <c r="R14" s="54" t="s">
        <v>26</v>
      </c>
      <c r="S14" s="55" t="s">
        <v>53</v>
      </c>
      <c r="T14" s="55" t="s">
        <v>47</v>
      </c>
      <c r="U14" s="56" t="s">
        <v>52</v>
      </c>
      <c r="V14" s="56" t="s">
        <v>49</v>
      </c>
      <c r="W14" s="56" t="s">
        <v>26</v>
      </c>
      <c r="X14" s="57" t="s">
        <v>53</v>
      </c>
      <c r="Y14" s="57" t="s">
        <v>47</v>
      </c>
      <c r="Z14" s="85" t="s">
        <v>123</v>
      </c>
      <c r="AA14" s="58" t="s">
        <v>64</v>
      </c>
      <c r="AB14" s="132"/>
      <c r="AC14" s="132"/>
    </row>
    <row r="15" spans="1:29" ht="13.8">
      <c r="A15" s="119" t="s">
        <v>59</v>
      </c>
      <c r="B15" s="120"/>
      <c r="C15" s="67">
        <v>2</v>
      </c>
      <c r="D15" s="119" t="s">
        <v>58</v>
      </c>
      <c r="E15" s="120"/>
      <c r="F15" s="96">
        <v>0.75</v>
      </c>
      <c r="G15" s="97">
        <v>18</v>
      </c>
      <c r="H15" s="97">
        <v>45</v>
      </c>
      <c r="I15" s="98">
        <v>2</v>
      </c>
      <c r="J15" s="88">
        <f>Lookup!E4 * VLOOKUP(H15, Lookup!A4:B29, 2)* I15 * F15</f>
        <v>75</v>
      </c>
      <c r="K15" s="100"/>
      <c r="L15" s="101"/>
      <c r="M15" s="101"/>
      <c r="N15" s="102"/>
      <c r="O15" s="89">
        <f>Lookup!E4 * VLOOKUP(M15, Lookup!A4:B29, 2)* N15 * K15</f>
        <v>0</v>
      </c>
      <c r="P15" s="103"/>
      <c r="Q15" s="104"/>
      <c r="R15" s="104"/>
      <c r="S15" s="105"/>
      <c r="T15" s="90">
        <f>R15*S15 *P15</f>
        <v>0</v>
      </c>
      <c r="U15" s="106"/>
      <c r="V15" s="106"/>
      <c r="W15" s="106"/>
      <c r="X15" s="107"/>
      <c r="Y15" s="91">
        <f>W15*X15*U15</f>
        <v>0</v>
      </c>
      <c r="Z15" s="108"/>
      <c r="AA15" s="109"/>
      <c r="AB15" s="92">
        <f>SUM(G15,L15,Q15,V15,AA15)</f>
        <v>18</v>
      </c>
      <c r="AC15" s="93">
        <f t="shared" ref="AC15:AC30" si="0">SUM(J15,O15,T15,Y15)</f>
        <v>75</v>
      </c>
    </row>
    <row r="16" spans="1:29" ht="13.8">
      <c r="A16" s="119" t="s">
        <v>60</v>
      </c>
      <c r="B16" s="120"/>
      <c r="C16" s="67">
        <v>2</v>
      </c>
      <c r="D16" s="119" t="s">
        <v>61</v>
      </c>
      <c r="E16" s="120"/>
      <c r="F16" s="96">
        <v>1</v>
      </c>
      <c r="G16" s="97">
        <v>22</v>
      </c>
      <c r="H16" s="97">
        <v>90</v>
      </c>
      <c r="I16" s="98">
        <v>2</v>
      </c>
      <c r="J16" s="88">
        <f>Lookup!E4 * VLOOKUP(H16,Lookup!A4:B29, 2)* I16 * F16</f>
        <v>140</v>
      </c>
      <c r="K16" s="100"/>
      <c r="L16" s="101"/>
      <c r="M16" s="101"/>
      <c r="N16" s="102"/>
      <c r="O16" s="89">
        <f>Lookup!E4 * VLOOKUP(M16, Lookup!A4:B29, 2)* N16 * K16</f>
        <v>0</v>
      </c>
      <c r="P16" s="103"/>
      <c r="Q16" s="104"/>
      <c r="R16" s="104"/>
      <c r="S16" s="105"/>
      <c r="T16" s="90">
        <f t="shared" ref="T16:T29" si="1">R16*S16 *P16</f>
        <v>0</v>
      </c>
      <c r="U16" s="106"/>
      <c r="V16" s="106"/>
      <c r="W16" s="106"/>
      <c r="X16" s="107"/>
      <c r="Y16" s="91">
        <f>W16*X16*U16</f>
        <v>0</v>
      </c>
      <c r="Z16" s="108"/>
      <c r="AA16" s="109"/>
      <c r="AB16" s="92">
        <f t="shared" ref="AB16:AB29" si="2">SUM(G16,L16,Q16,V16,AA16)</f>
        <v>22</v>
      </c>
      <c r="AC16" s="93">
        <f t="shared" si="0"/>
        <v>140</v>
      </c>
    </row>
    <row r="17" spans="1:29" ht="13.8">
      <c r="A17" s="119"/>
      <c r="B17" s="120"/>
      <c r="C17" s="67"/>
      <c r="D17" s="119"/>
      <c r="E17" s="120"/>
      <c r="F17" s="99"/>
      <c r="G17" s="97"/>
      <c r="H17" s="97"/>
      <c r="I17" s="98"/>
      <c r="J17" s="88">
        <f>Lookup!E4 * VLOOKUP(H17,Lookup!A4:B29, 2)* I17 * F17</f>
        <v>0</v>
      </c>
      <c r="K17" s="100"/>
      <c r="L17" s="101"/>
      <c r="M17" s="101"/>
      <c r="N17" s="102"/>
      <c r="O17" s="89">
        <f>Lookup!E4 * VLOOKUP(M17, Lookup!A4:B29, 2)* N17 * K17</f>
        <v>0</v>
      </c>
      <c r="P17" s="103"/>
      <c r="Q17" s="104"/>
      <c r="R17" s="104"/>
      <c r="S17" s="105"/>
      <c r="T17" s="90">
        <f t="shared" si="1"/>
        <v>0</v>
      </c>
      <c r="U17" s="106"/>
      <c r="V17" s="106"/>
      <c r="W17" s="106"/>
      <c r="X17" s="107"/>
      <c r="Y17" s="91">
        <f>W17*X17*U17</f>
        <v>0</v>
      </c>
      <c r="Z17" s="108"/>
      <c r="AA17" s="109"/>
      <c r="AB17" s="92">
        <f t="shared" si="2"/>
        <v>0</v>
      </c>
      <c r="AC17" s="93">
        <f t="shared" si="0"/>
        <v>0</v>
      </c>
    </row>
    <row r="18" spans="1:29" ht="13.8">
      <c r="A18" s="119"/>
      <c r="B18" s="120"/>
      <c r="C18" s="67"/>
      <c r="D18" s="119"/>
      <c r="E18" s="120"/>
      <c r="F18" s="99"/>
      <c r="G18" s="97"/>
      <c r="H18" s="97"/>
      <c r="I18" s="98"/>
      <c r="J18" s="88">
        <f>Lookup!E4 * VLOOKUP(H18,Lookup!A4:B29, 2)* I18 * F18</f>
        <v>0</v>
      </c>
      <c r="K18" s="100"/>
      <c r="L18" s="101"/>
      <c r="M18" s="101"/>
      <c r="N18" s="102"/>
      <c r="O18" s="89">
        <f>Lookup!E4 * VLOOKUP(M18, Lookup!A4:B29, 2)* N18 * K18</f>
        <v>0</v>
      </c>
      <c r="P18" s="103"/>
      <c r="Q18" s="104"/>
      <c r="R18" s="104"/>
      <c r="S18" s="105"/>
      <c r="T18" s="90">
        <f t="shared" si="1"/>
        <v>0</v>
      </c>
      <c r="U18" s="106"/>
      <c r="V18" s="106"/>
      <c r="W18" s="106"/>
      <c r="X18" s="107"/>
      <c r="Y18" s="91">
        <f t="shared" ref="Y18:Y29" si="3">W18*X18*U18</f>
        <v>0</v>
      </c>
      <c r="Z18" s="108"/>
      <c r="AA18" s="109"/>
      <c r="AB18" s="92">
        <f>SUM(G18,L18,Q18,V18,AA18)</f>
        <v>0</v>
      </c>
      <c r="AC18" s="93">
        <f t="shared" si="0"/>
        <v>0</v>
      </c>
    </row>
    <row r="19" spans="1:29" ht="13.8">
      <c r="A19" s="119"/>
      <c r="B19" s="120"/>
      <c r="C19" s="67"/>
      <c r="D19" s="119"/>
      <c r="E19" s="120"/>
      <c r="F19" s="99"/>
      <c r="G19" s="97"/>
      <c r="H19" s="97"/>
      <c r="I19" s="98"/>
      <c r="J19" s="88">
        <f>Lookup!E4 * VLOOKUP(H19,Lookup!A4:B29, 2)* I19 * F19</f>
        <v>0</v>
      </c>
      <c r="K19" s="100"/>
      <c r="L19" s="101"/>
      <c r="M19" s="101"/>
      <c r="N19" s="102"/>
      <c r="O19" s="89">
        <f>Lookup!E4 * VLOOKUP(M19, Lookup!A4:B29, 2)* N19 * K19</f>
        <v>0</v>
      </c>
      <c r="P19" s="103"/>
      <c r="Q19" s="104"/>
      <c r="R19" s="104"/>
      <c r="S19" s="105"/>
      <c r="T19" s="90">
        <f t="shared" si="1"/>
        <v>0</v>
      </c>
      <c r="U19" s="106"/>
      <c r="V19" s="106"/>
      <c r="W19" s="106"/>
      <c r="X19" s="107"/>
      <c r="Y19" s="91">
        <f t="shared" si="3"/>
        <v>0</v>
      </c>
      <c r="Z19" s="108"/>
      <c r="AA19" s="109"/>
      <c r="AB19" s="92">
        <f t="shared" si="2"/>
        <v>0</v>
      </c>
      <c r="AC19" s="93">
        <f t="shared" si="0"/>
        <v>0</v>
      </c>
    </row>
    <row r="20" spans="1:29" ht="13.8">
      <c r="A20" s="119"/>
      <c r="B20" s="120"/>
      <c r="C20" s="67"/>
      <c r="D20" s="119"/>
      <c r="E20" s="120"/>
      <c r="F20" s="99"/>
      <c r="G20" s="97"/>
      <c r="H20" s="97"/>
      <c r="I20" s="98"/>
      <c r="J20" s="88">
        <f>Lookup!E4 * VLOOKUP(H20,Lookup!A4:B29, 2)* I20 * F20</f>
        <v>0</v>
      </c>
      <c r="K20" s="100"/>
      <c r="L20" s="101"/>
      <c r="M20" s="101"/>
      <c r="N20" s="102"/>
      <c r="O20" s="89">
        <f>Lookup!E4 * VLOOKUP(M20, Lookup!A4:B29, 2)* N20 * K20</f>
        <v>0</v>
      </c>
      <c r="P20" s="103"/>
      <c r="Q20" s="104"/>
      <c r="R20" s="104"/>
      <c r="S20" s="105"/>
      <c r="T20" s="90">
        <f t="shared" si="1"/>
        <v>0</v>
      </c>
      <c r="U20" s="106"/>
      <c r="V20" s="106"/>
      <c r="W20" s="106"/>
      <c r="X20" s="107"/>
      <c r="Y20" s="91">
        <f t="shared" si="3"/>
        <v>0</v>
      </c>
      <c r="Z20" s="108"/>
      <c r="AA20" s="109"/>
      <c r="AB20" s="92">
        <f t="shared" si="2"/>
        <v>0</v>
      </c>
      <c r="AC20" s="93">
        <f t="shared" si="0"/>
        <v>0</v>
      </c>
    </row>
    <row r="21" spans="1:29" ht="13.8">
      <c r="A21" s="119"/>
      <c r="B21" s="120"/>
      <c r="C21" s="67"/>
      <c r="D21" s="119"/>
      <c r="E21" s="120"/>
      <c r="F21" s="99"/>
      <c r="G21" s="97"/>
      <c r="H21" s="97"/>
      <c r="I21" s="98"/>
      <c r="J21" s="88">
        <f>Lookup!E4 * VLOOKUP(H21,Lookup!A4:B29, 2)* I21 * F21</f>
        <v>0</v>
      </c>
      <c r="K21" s="100"/>
      <c r="L21" s="101"/>
      <c r="M21" s="101"/>
      <c r="N21" s="102"/>
      <c r="O21" s="89">
        <f>Lookup!E4 * VLOOKUP(M21, Lookup!A4:B29, 2)* N21 * K21</f>
        <v>0</v>
      </c>
      <c r="P21" s="103"/>
      <c r="Q21" s="104"/>
      <c r="R21" s="104"/>
      <c r="S21" s="105"/>
      <c r="T21" s="90">
        <f t="shared" si="1"/>
        <v>0</v>
      </c>
      <c r="U21" s="106"/>
      <c r="V21" s="106"/>
      <c r="W21" s="106"/>
      <c r="X21" s="107"/>
      <c r="Y21" s="91">
        <f t="shared" si="3"/>
        <v>0</v>
      </c>
      <c r="Z21" s="108"/>
      <c r="AA21" s="109"/>
      <c r="AB21" s="92">
        <f t="shared" si="2"/>
        <v>0</v>
      </c>
      <c r="AC21" s="93">
        <f t="shared" si="0"/>
        <v>0</v>
      </c>
    </row>
    <row r="22" spans="1:29" ht="13.8">
      <c r="A22" s="119"/>
      <c r="B22" s="120"/>
      <c r="C22" s="67"/>
      <c r="D22" s="119"/>
      <c r="E22" s="120"/>
      <c r="F22" s="99"/>
      <c r="G22" s="97"/>
      <c r="H22" s="97"/>
      <c r="I22" s="98"/>
      <c r="J22" s="88">
        <f>Lookup!E4 * VLOOKUP(H22,Lookup!A4:B29, 2)* I22 * F22</f>
        <v>0</v>
      </c>
      <c r="K22" s="100"/>
      <c r="L22" s="101"/>
      <c r="M22" s="101"/>
      <c r="N22" s="102"/>
      <c r="O22" s="89">
        <f>Lookup!E4 * VLOOKUP(M22, Lookup!A4:B29, 2)* N22 * K22</f>
        <v>0</v>
      </c>
      <c r="P22" s="103"/>
      <c r="Q22" s="104"/>
      <c r="R22" s="104"/>
      <c r="S22" s="105"/>
      <c r="T22" s="90">
        <f t="shared" si="1"/>
        <v>0</v>
      </c>
      <c r="U22" s="106"/>
      <c r="V22" s="106"/>
      <c r="W22" s="106"/>
      <c r="X22" s="107"/>
      <c r="Y22" s="91">
        <f t="shared" si="3"/>
        <v>0</v>
      </c>
      <c r="Z22" s="108"/>
      <c r="AA22" s="109"/>
      <c r="AB22" s="92">
        <f t="shared" si="2"/>
        <v>0</v>
      </c>
      <c r="AC22" s="93">
        <f t="shared" si="0"/>
        <v>0</v>
      </c>
    </row>
    <row r="23" spans="1:29" ht="13.8">
      <c r="A23" s="119"/>
      <c r="B23" s="120"/>
      <c r="C23" s="67"/>
      <c r="D23" s="119"/>
      <c r="E23" s="120"/>
      <c r="F23" s="99"/>
      <c r="G23" s="97"/>
      <c r="H23" s="97"/>
      <c r="I23" s="98"/>
      <c r="J23" s="88">
        <f>Lookup!E4 * VLOOKUP(H23,Lookup!A4:B29, 2)* I23 * F23</f>
        <v>0</v>
      </c>
      <c r="K23" s="100"/>
      <c r="L23" s="101"/>
      <c r="M23" s="101"/>
      <c r="N23" s="102"/>
      <c r="O23" s="89">
        <f>Lookup!E4 * VLOOKUP(M23, Lookup!A4:B29, 2)* N23 * K23</f>
        <v>0</v>
      </c>
      <c r="P23" s="103"/>
      <c r="Q23" s="104"/>
      <c r="R23" s="104"/>
      <c r="S23" s="105"/>
      <c r="T23" s="90">
        <f t="shared" si="1"/>
        <v>0</v>
      </c>
      <c r="U23" s="106"/>
      <c r="V23" s="106"/>
      <c r="W23" s="106"/>
      <c r="X23" s="107"/>
      <c r="Y23" s="91">
        <f t="shared" si="3"/>
        <v>0</v>
      </c>
      <c r="Z23" s="108"/>
      <c r="AA23" s="109"/>
      <c r="AB23" s="92">
        <f t="shared" si="2"/>
        <v>0</v>
      </c>
      <c r="AC23" s="93">
        <f t="shared" si="0"/>
        <v>0</v>
      </c>
    </row>
    <row r="24" spans="1:29" ht="13.8">
      <c r="A24" s="119"/>
      <c r="B24" s="120"/>
      <c r="C24" s="67"/>
      <c r="D24" s="119"/>
      <c r="E24" s="120"/>
      <c r="F24" s="99"/>
      <c r="G24" s="97"/>
      <c r="H24" s="97"/>
      <c r="I24" s="98"/>
      <c r="J24" s="88">
        <f>Lookup!E4 * VLOOKUP(H24,Lookup!A4:B29, 2)* I24 * F24</f>
        <v>0</v>
      </c>
      <c r="K24" s="100"/>
      <c r="L24" s="101"/>
      <c r="M24" s="101"/>
      <c r="N24" s="102"/>
      <c r="O24" s="89">
        <f>Lookup!E4 * VLOOKUP(M24, Lookup!A4:B29, 2)* N24 * K24</f>
        <v>0</v>
      </c>
      <c r="P24" s="103"/>
      <c r="Q24" s="104"/>
      <c r="R24" s="104"/>
      <c r="S24" s="105"/>
      <c r="T24" s="90">
        <f t="shared" si="1"/>
        <v>0</v>
      </c>
      <c r="U24" s="106"/>
      <c r="V24" s="106"/>
      <c r="W24" s="106"/>
      <c r="X24" s="107"/>
      <c r="Y24" s="91">
        <f t="shared" si="3"/>
        <v>0</v>
      </c>
      <c r="Z24" s="108"/>
      <c r="AA24" s="109"/>
      <c r="AB24" s="92">
        <f t="shared" si="2"/>
        <v>0</v>
      </c>
      <c r="AC24" s="93">
        <f t="shared" si="0"/>
        <v>0</v>
      </c>
    </row>
    <row r="25" spans="1:29" ht="13.8">
      <c r="A25" s="119"/>
      <c r="B25" s="120"/>
      <c r="C25" s="67"/>
      <c r="D25" s="119"/>
      <c r="E25" s="120"/>
      <c r="F25" s="99"/>
      <c r="G25" s="97"/>
      <c r="H25" s="97"/>
      <c r="I25" s="98"/>
      <c r="J25" s="88">
        <f>Lookup!E4 * VLOOKUP(H25,Lookup!A4:B29, 2)* I25 * F25</f>
        <v>0</v>
      </c>
      <c r="K25" s="100"/>
      <c r="L25" s="101"/>
      <c r="M25" s="101"/>
      <c r="N25" s="102"/>
      <c r="O25" s="89">
        <f>Lookup!E4 * VLOOKUP(M25, Lookup!A4:B29, 2)* N25 * K25</f>
        <v>0</v>
      </c>
      <c r="P25" s="103"/>
      <c r="Q25" s="104"/>
      <c r="R25" s="104"/>
      <c r="S25" s="105"/>
      <c r="T25" s="90">
        <f t="shared" si="1"/>
        <v>0</v>
      </c>
      <c r="U25" s="106"/>
      <c r="V25" s="106"/>
      <c r="W25" s="106"/>
      <c r="X25" s="107"/>
      <c r="Y25" s="91">
        <f t="shared" si="3"/>
        <v>0</v>
      </c>
      <c r="Z25" s="108"/>
      <c r="AA25" s="109"/>
      <c r="AB25" s="92">
        <f t="shared" si="2"/>
        <v>0</v>
      </c>
      <c r="AC25" s="93">
        <f t="shared" si="0"/>
        <v>0</v>
      </c>
    </row>
    <row r="26" spans="1:29" ht="13.8">
      <c r="A26" s="119"/>
      <c r="B26" s="120"/>
      <c r="C26" s="67"/>
      <c r="D26" s="119"/>
      <c r="E26" s="120"/>
      <c r="F26" s="99"/>
      <c r="G26" s="97"/>
      <c r="H26" s="97"/>
      <c r="I26" s="98"/>
      <c r="J26" s="88">
        <f>Lookup!E4 * VLOOKUP(H26,Lookup!A4:B29, 2)* I26 * F26</f>
        <v>0</v>
      </c>
      <c r="K26" s="100"/>
      <c r="L26" s="101"/>
      <c r="M26" s="101"/>
      <c r="N26" s="102"/>
      <c r="O26" s="89">
        <f>Lookup!E4 * VLOOKUP(M26, Lookup!A4:B29, 2)* N26 * K26</f>
        <v>0</v>
      </c>
      <c r="P26" s="103"/>
      <c r="Q26" s="104"/>
      <c r="R26" s="104"/>
      <c r="S26" s="105"/>
      <c r="T26" s="90">
        <f t="shared" si="1"/>
        <v>0</v>
      </c>
      <c r="U26" s="106"/>
      <c r="V26" s="106"/>
      <c r="W26" s="106"/>
      <c r="X26" s="107"/>
      <c r="Y26" s="91">
        <f t="shared" si="3"/>
        <v>0</v>
      </c>
      <c r="Z26" s="108"/>
      <c r="AA26" s="109"/>
      <c r="AB26" s="92">
        <f t="shared" si="2"/>
        <v>0</v>
      </c>
      <c r="AC26" s="93">
        <f t="shared" si="0"/>
        <v>0</v>
      </c>
    </row>
    <row r="27" spans="1:29" ht="13.8">
      <c r="A27" s="119"/>
      <c r="B27" s="120"/>
      <c r="C27" s="67"/>
      <c r="D27" s="119"/>
      <c r="E27" s="120"/>
      <c r="F27" s="99"/>
      <c r="G27" s="97"/>
      <c r="H27" s="97"/>
      <c r="I27" s="98"/>
      <c r="J27" s="88">
        <f>Lookup!E4 * VLOOKUP(H27,Lookup!A4:B29, 2)* I27 * F27</f>
        <v>0</v>
      </c>
      <c r="K27" s="100"/>
      <c r="L27" s="101"/>
      <c r="M27" s="101"/>
      <c r="N27" s="102"/>
      <c r="O27" s="89">
        <f>Lookup!E4 * VLOOKUP(M27, Lookup!A4:B29, 2)* N27 * K27</f>
        <v>0</v>
      </c>
      <c r="P27" s="103"/>
      <c r="Q27" s="104"/>
      <c r="R27" s="104"/>
      <c r="S27" s="105"/>
      <c r="T27" s="90">
        <f t="shared" si="1"/>
        <v>0</v>
      </c>
      <c r="U27" s="106"/>
      <c r="V27" s="106"/>
      <c r="W27" s="106"/>
      <c r="X27" s="107"/>
      <c r="Y27" s="91">
        <f t="shared" si="3"/>
        <v>0</v>
      </c>
      <c r="Z27" s="108"/>
      <c r="AA27" s="109"/>
      <c r="AB27" s="92">
        <f t="shared" si="2"/>
        <v>0</v>
      </c>
      <c r="AC27" s="93">
        <f t="shared" si="0"/>
        <v>0</v>
      </c>
    </row>
    <row r="28" spans="1:29" ht="13.8">
      <c r="A28" s="119"/>
      <c r="B28" s="120"/>
      <c r="C28" s="67"/>
      <c r="D28" s="119"/>
      <c r="E28" s="120"/>
      <c r="F28" s="99"/>
      <c r="G28" s="97"/>
      <c r="H28" s="97"/>
      <c r="I28" s="98"/>
      <c r="J28" s="88">
        <f>Lookup!E4 * VLOOKUP(H28,Lookup!A4:B29, 2)* I28 * F28</f>
        <v>0</v>
      </c>
      <c r="K28" s="100"/>
      <c r="L28" s="101"/>
      <c r="M28" s="101"/>
      <c r="N28" s="102"/>
      <c r="O28" s="89">
        <f>Lookup!E4 * VLOOKUP(M28, Lookup!A4:B29, 2)* N28 * K28</f>
        <v>0</v>
      </c>
      <c r="P28" s="103"/>
      <c r="Q28" s="104"/>
      <c r="R28" s="104"/>
      <c r="S28" s="105"/>
      <c r="T28" s="90">
        <f t="shared" si="1"/>
        <v>0</v>
      </c>
      <c r="U28" s="106"/>
      <c r="V28" s="106"/>
      <c r="W28" s="106"/>
      <c r="X28" s="107"/>
      <c r="Y28" s="91">
        <f t="shared" si="3"/>
        <v>0</v>
      </c>
      <c r="Z28" s="108"/>
      <c r="AA28" s="109"/>
      <c r="AB28" s="92">
        <f t="shared" si="2"/>
        <v>0</v>
      </c>
      <c r="AC28" s="93">
        <f t="shared" si="0"/>
        <v>0</v>
      </c>
    </row>
    <row r="29" spans="1:29" ht="13.8">
      <c r="A29" s="119"/>
      <c r="B29" s="120"/>
      <c r="C29" s="67"/>
      <c r="D29" s="119"/>
      <c r="E29" s="120"/>
      <c r="F29" s="99"/>
      <c r="G29" s="97"/>
      <c r="H29" s="97"/>
      <c r="I29" s="98"/>
      <c r="J29" s="88">
        <f>Lookup!E4 * VLOOKUP(H29,Lookup!A4:B29, 2)* I29 * F29</f>
        <v>0</v>
      </c>
      <c r="K29" s="100"/>
      <c r="L29" s="101"/>
      <c r="M29" s="101"/>
      <c r="N29" s="102"/>
      <c r="O29" s="89">
        <f>Lookup!E4 * VLOOKUP(M29, Lookup!A4:B29, 2)* N29 * K29</f>
        <v>0</v>
      </c>
      <c r="P29" s="103"/>
      <c r="Q29" s="104"/>
      <c r="R29" s="104"/>
      <c r="S29" s="105"/>
      <c r="T29" s="90">
        <f t="shared" si="1"/>
        <v>0</v>
      </c>
      <c r="U29" s="106"/>
      <c r="V29" s="106"/>
      <c r="W29" s="106"/>
      <c r="X29" s="107"/>
      <c r="Y29" s="91">
        <f t="shared" si="3"/>
        <v>0</v>
      </c>
      <c r="Z29" s="108"/>
      <c r="AA29" s="109"/>
      <c r="AB29" s="92">
        <f t="shared" si="2"/>
        <v>0</v>
      </c>
      <c r="AC29" s="93">
        <f t="shared" si="0"/>
        <v>0</v>
      </c>
    </row>
    <row r="30" spans="1:29" ht="14.25" customHeight="1">
      <c r="A30" s="122" t="s">
        <v>115</v>
      </c>
      <c r="B30" s="123"/>
      <c r="C30" s="123"/>
      <c r="D30" s="123"/>
      <c r="E30" s="124"/>
      <c r="F30" s="121"/>
      <c r="G30" s="117">
        <f>SUM(G15:G29)</f>
        <v>40</v>
      </c>
      <c r="H30" s="117"/>
      <c r="I30" s="65"/>
      <c r="J30" s="117">
        <f>SUM(J15:J29)</f>
        <v>215</v>
      </c>
      <c r="K30" s="117"/>
      <c r="L30" s="117">
        <f>SUM(L15:L29)</f>
        <v>0</v>
      </c>
      <c r="M30" s="117"/>
      <c r="N30" s="65"/>
      <c r="O30" s="117">
        <f>SUM(O15:O29)</f>
        <v>0</v>
      </c>
      <c r="P30" s="117"/>
      <c r="Q30" s="117">
        <f>SUM(Q15:Q29)</f>
        <v>0</v>
      </c>
      <c r="R30" s="117"/>
      <c r="S30" s="65"/>
      <c r="T30" s="115">
        <f>SUM(T15:T29)</f>
        <v>0</v>
      </c>
      <c r="U30" s="117"/>
      <c r="V30" s="117">
        <f>SUM(V15:V29)</f>
        <v>0</v>
      </c>
      <c r="W30" s="117"/>
      <c r="X30" s="65"/>
      <c r="Y30" s="115">
        <f>SUM(Y15:Y29)</f>
        <v>0</v>
      </c>
      <c r="Z30" s="115">
        <f>'Research Supervision'!R10</f>
        <v>210</v>
      </c>
      <c r="AA30" s="115">
        <f>'Academic Coordination'!D19</f>
        <v>0</v>
      </c>
      <c r="AB30" s="114">
        <f>SUM(G30,L30,Q30,V30,Z30,AA30)</f>
        <v>250</v>
      </c>
      <c r="AC30" s="114">
        <f t="shared" si="0"/>
        <v>215</v>
      </c>
    </row>
    <row r="31" spans="1:29" ht="12.75" customHeight="1">
      <c r="A31" s="125"/>
      <c r="B31" s="126"/>
      <c r="C31" s="126"/>
      <c r="D31" s="126"/>
      <c r="E31" s="127"/>
      <c r="F31" s="121"/>
      <c r="G31" s="117"/>
      <c r="H31" s="117"/>
      <c r="I31" s="66"/>
      <c r="J31" s="117"/>
      <c r="K31" s="117"/>
      <c r="L31" s="117"/>
      <c r="M31" s="117"/>
      <c r="N31" s="66"/>
      <c r="O31" s="117"/>
      <c r="P31" s="117"/>
      <c r="Q31" s="117"/>
      <c r="R31" s="117"/>
      <c r="S31" s="66"/>
      <c r="T31" s="116"/>
      <c r="U31" s="117"/>
      <c r="V31" s="117"/>
      <c r="W31" s="117"/>
      <c r="X31" s="66"/>
      <c r="Y31" s="116"/>
      <c r="Z31" s="118"/>
      <c r="AA31" s="116"/>
      <c r="AB31" s="114"/>
      <c r="AC31" s="114"/>
    </row>
    <row r="32" spans="1:29" ht="12.75" customHeight="1">
      <c r="A32" s="94" t="s">
        <v>122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4" spans="1:13">
      <c r="A34" s="9" t="s">
        <v>32</v>
      </c>
      <c r="M34" s="9" t="s">
        <v>32</v>
      </c>
    </row>
    <row r="35" spans="1:13">
      <c r="A35" s="9" t="s">
        <v>33</v>
      </c>
      <c r="M35" s="9" t="s">
        <v>35</v>
      </c>
    </row>
    <row r="36" spans="1:13">
      <c r="A36" s="10" t="s">
        <v>236</v>
      </c>
      <c r="M36" s="10" t="s">
        <v>237</v>
      </c>
    </row>
    <row r="37" spans="1:13">
      <c r="A37" s="10" t="s">
        <v>235</v>
      </c>
      <c r="M37" s="10" t="s">
        <v>235</v>
      </c>
    </row>
  </sheetData>
  <sheetProtection password="CC24" sheet="1" objects="1" scenarios="1" formatColumns="0"/>
  <mergeCells count="71">
    <mergeCell ref="A23:B23"/>
    <mergeCell ref="A24:B24"/>
    <mergeCell ref="A17:B17"/>
    <mergeCell ref="D23:E23"/>
    <mergeCell ref="D24:E24"/>
    <mergeCell ref="D22:E22"/>
    <mergeCell ref="A20:B20"/>
    <mergeCell ref="A22:B22"/>
    <mergeCell ref="A21:B21"/>
    <mergeCell ref="C7:E7"/>
    <mergeCell ref="H4:N4"/>
    <mergeCell ref="D5:G5"/>
    <mergeCell ref="D6:K6"/>
    <mergeCell ref="A16:B16"/>
    <mergeCell ref="D15:E15"/>
    <mergeCell ref="D16:E16"/>
    <mergeCell ref="A15:B15"/>
    <mergeCell ref="A1:AC1"/>
    <mergeCell ref="A2:AC2"/>
    <mergeCell ref="A3:AC3"/>
    <mergeCell ref="AC13:AC14"/>
    <mergeCell ref="A11:AC11"/>
    <mergeCell ref="F12:J12"/>
    <mergeCell ref="K12:O12"/>
    <mergeCell ref="P12:T12"/>
    <mergeCell ref="U12:Y12"/>
    <mergeCell ref="A12:B12"/>
    <mergeCell ref="D12:E12"/>
    <mergeCell ref="A13:B14"/>
    <mergeCell ref="C13:C14"/>
    <mergeCell ref="D13:E14"/>
    <mergeCell ref="A10:AC10"/>
    <mergeCell ref="AB13:AB14"/>
    <mergeCell ref="A25:B25"/>
    <mergeCell ref="A26:B26"/>
    <mergeCell ref="D29:E29"/>
    <mergeCell ref="D17:E17"/>
    <mergeCell ref="D28:E28"/>
    <mergeCell ref="A18:B18"/>
    <mergeCell ref="D25:E25"/>
    <mergeCell ref="D26:E26"/>
    <mergeCell ref="D27:E27"/>
    <mergeCell ref="A19:B19"/>
    <mergeCell ref="A27:B27"/>
    <mergeCell ref="A28:B28"/>
    <mergeCell ref="D18:E18"/>
    <mergeCell ref="D19:E19"/>
    <mergeCell ref="D20:E20"/>
    <mergeCell ref="D21:E21"/>
    <mergeCell ref="P30:P31"/>
    <mergeCell ref="Q30:Q31"/>
    <mergeCell ref="A29:B29"/>
    <mergeCell ref="O30:O31"/>
    <mergeCell ref="F30:F31"/>
    <mergeCell ref="G30:G31"/>
    <mergeCell ref="H30:H31"/>
    <mergeCell ref="L30:L31"/>
    <mergeCell ref="M30:M31"/>
    <mergeCell ref="J30:J31"/>
    <mergeCell ref="K30:K31"/>
    <mergeCell ref="A30:E31"/>
    <mergeCell ref="AB30:AB31"/>
    <mergeCell ref="AC30:AC31"/>
    <mergeCell ref="Y30:Y31"/>
    <mergeCell ref="R30:R31"/>
    <mergeCell ref="T30:T31"/>
    <mergeCell ref="U30:U31"/>
    <mergeCell ref="V30:V31"/>
    <mergeCell ref="W30:W31"/>
    <mergeCell ref="AA30:AA31"/>
    <mergeCell ref="Z30:Z31"/>
  </mergeCells>
  <phoneticPr fontId="10" type="noConversion"/>
  <dataValidations count="6">
    <dataValidation type="decimal" allowBlank="1" showInputMessage="1" showErrorMessage="1" sqref="K15:N29">
      <formula1>0</formula1>
      <formula2>10000000</formula2>
    </dataValidation>
    <dataValidation type="decimal" allowBlank="1" showInputMessage="1" showErrorMessage="1" sqref="C15:C28 U15:X29">
      <formula1>0</formula1>
      <formula2>1000000</formula2>
    </dataValidation>
    <dataValidation type="decimal" allowBlank="1" showInputMessage="1" showErrorMessage="1" error="Characters not allowed" prompt="Please enter the value" sqref="C29">
      <formula1>0</formula1>
      <formula2>1000000</formula2>
    </dataValidation>
    <dataValidation type="decimal" allowBlank="1" showInputMessage="1" showErrorMessage="1" sqref="F15:I29">
      <formula1>0</formula1>
      <formula2>100000</formula2>
    </dataValidation>
    <dataValidation type="decimal" allowBlank="1" showInputMessage="1" showErrorMessage="1" sqref="Q15:S29">
      <formula1>0</formula1>
      <formula2>100000000000</formula2>
    </dataValidation>
    <dataValidation type="decimal" allowBlank="1" showInputMessage="1" showErrorMessage="1" sqref="AA15:AA29">
      <formula1>0</formula1>
      <formula2>10000</formula2>
    </dataValidation>
  </dataValidations>
  <printOptions horizontalCentered="1" verticalCentered="1"/>
  <pageMargins left="0.2" right="0.2" top="0.23" bottom="0.16" header="0.23" footer="0.16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P7" sqref="P7:Q7"/>
    </sheetView>
  </sheetViews>
  <sheetFormatPr defaultColWidth="9.109375" defaultRowHeight="13.2"/>
  <cols>
    <col min="1" max="18" width="9.109375" style="9"/>
    <col min="19" max="19" width="10.33203125" style="9" customWidth="1"/>
    <col min="20" max="16384" width="9.109375" style="9"/>
  </cols>
  <sheetData>
    <row r="1" spans="1:19" ht="13.8">
      <c r="A1" s="176" t="s">
        <v>138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3.8">
      <c r="A2" s="110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 t="s">
        <v>7</v>
      </c>
      <c r="Q2" s="178"/>
      <c r="R2" s="178" t="s">
        <v>3</v>
      </c>
      <c r="S2" s="178"/>
    </row>
    <row r="3" spans="1:19" ht="13.8">
      <c r="A3" s="110"/>
      <c r="B3" s="169" t="s">
        <v>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1">
        <v>1</v>
      </c>
      <c r="Q3" s="171"/>
      <c r="R3" s="172">
        <f>P3*90</f>
        <v>90</v>
      </c>
      <c r="S3" s="173"/>
    </row>
    <row r="4" spans="1:19" ht="13.8">
      <c r="A4" s="110"/>
      <c r="B4" s="169" t="s">
        <v>10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71"/>
      <c r="R4" s="172">
        <f>P4*45</f>
        <v>0</v>
      </c>
      <c r="S4" s="173"/>
    </row>
    <row r="5" spans="1:19" ht="13.8">
      <c r="A5" s="110"/>
      <c r="B5" s="169" t="s">
        <v>11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2">
        <f t="shared" ref="R5" si="0">P5*90</f>
        <v>0</v>
      </c>
      <c r="S5" s="173"/>
    </row>
    <row r="6" spans="1:19" ht="13.8">
      <c r="A6" s="110"/>
      <c r="B6" s="169" t="s">
        <v>12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171"/>
      <c r="R6" s="172">
        <f>P6*45</f>
        <v>0</v>
      </c>
      <c r="S6" s="173"/>
    </row>
    <row r="7" spans="1:19" ht="13.8">
      <c r="A7" s="110"/>
      <c r="B7" s="169" t="s">
        <v>13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71"/>
      <c r="R7" s="172">
        <f>P7*60</f>
        <v>0</v>
      </c>
      <c r="S7" s="173"/>
    </row>
    <row r="8" spans="1:19" ht="13.8">
      <c r="A8" s="110"/>
      <c r="B8" s="169" t="s">
        <v>29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1">
        <v>4</v>
      </c>
      <c r="Q8" s="171"/>
      <c r="R8" s="172">
        <f>P8*20</f>
        <v>80</v>
      </c>
      <c r="S8" s="173"/>
    </row>
    <row r="9" spans="1:19" ht="13.8">
      <c r="A9" s="110"/>
      <c r="B9" s="174" t="s">
        <v>137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5">
        <v>2</v>
      </c>
      <c r="Q9" s="175"/>
      <c r="R9" s="172">
        <f>P9*20</f>
        <v>40</v>
      </c>
      <c r="S9" s="173"/>
    </row>
    <row r="10" spans="1:19">
      <c r="A10" s="166" t="s">
        <v>31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>
        <f>SUM(R3:S9)</f>
        <v>210</v>
      </c>
      <c r="S10" s="167"/>
    </row>
    <row r="11" spans="1:19" ht="13.8">
      <c r="A11" s="168" t="s">
        <v>138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>
      <c r="A12" s="10" t="s">
        <v>238</v>
      </c>
    </row>
    <row r="13" spans="1:19" ht="40.200000000000003" customHeight="1">
      <c r="A13" s="9" t="s">
        <v>32</v>
      </c>
      <c r="M13" s="9" t="s">
        <v>32</v>
      </c>
    </row>
    <row r="14" spans="1:19">
      <c r="A14" s="9" t="s">
        <v>33</v>
      </c>
      <c r="M14" s="9" t="s">
        <v>35</v>
      </c>
    </row>
    <row r="15" spans="1:19">
      <c r="A15" s="10" t="s">
        <v>236</v>
      </c>
      <c r="M15" s="10" t="s">
        <v>237</v>
      </c>
    </row>
    <row r="16" spans="1:19">
      <c r="A16" s="10" t="s">
        <v>235</v>
      </c>
      <c r="M16" s="10" t="s">
        <v>235</v>
      </c>
    </row>
  </sheetData>
  <sheetProtection password="CC24" sheet="1" objects="1" scenarios="1" formatColumns="0"/>
  <mergeCells count="28">
    <mergeCell ref="A1:S1"/>
    <mergeCell ref="B2:O2"/>
    <mergeCell ref="P2:Q2"/>
    <mergeCell ref="R2:S2"/>
    <mergeCell ref="B3:O3"/>
    <mergeCell ref="P3:Q3"/>
    <mergeCell ref="R3:S3"/>
    <mergeCell ref="B4:O4"/>
    <mergeCell ref="P4:Q4"/>
    <mergeCell ref="R4:S4"/>
    <mergeCell ref="B5:O5"/>
    <mergeCell ref="P5:Q5"/>
    <mergeCell ref="R5:S5"/>
    <mergeCell ref="B6:O6"/>
    <mergeCell ref="P6:Q6"/>
    <mergeCell ref="R6:S6"/>
    <mergeCell ref="B7:O7"/>
    <mergeCell ref="P7:Q7"/>
    <mergeCell ref="R7:S7"/>
    <mergeCell ref="A10:Q10"/>
    <mergeCell ref="R10:S10"/>
    <mergeCell ref="A11:S11"/>
    <mergeCell ref="B8:O8"/>
    <mergeCell ref="P8:Q8"/>
    <mergeCell ref="R8:S8"/>
    <mergeCell ref="B9:O9"/>
    <mergeCell ref="P9:Q9"/>
    <mergeCell ref="R9:S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J47"/>
  <sheetViews>
    <sheetView topLeftCell="A7" zoomScale="90" zoomScaleNormal="90" workbookViewId="0">
      <selection activeCell="C16" sqref="C16"/>
    </sheetView>
  </sheetViews>
  <sheetFormatPr defaultColWidth="9.109375" defaultRowHeight="17.399999999999999"/>
  <cols>
    <col min="1" max="1" width="2.6640625" style="9" customWidth="1"/>
    <col min="2" max="2" width="5.33203125" style="9" customWidth="1"/>
    <col min="3" max="3" width="58.44140625" style="9" customWidth="1"/>
    <col min="4" max="4" width="10.44140625" style="9" customWidth="1"/>
    <col min="5" max="5" width="5" style="9" customWidth="1"/>
    <col min="6" max="6" width="5.88671875" style="9" customWidth="1"/>
    <col min="7" max="7" width="16.109375" style="9" customWidth="1"/>
    <col min="8" max="8" width="59" style="9" customWidth="1"/>
    <col min="9" max="9" width="11.33203125" style="22" customWidth="1"/>
    <col min="10" max="10" width="9.88671875" style="9" customWidth="1"/>
    <col min="11" max="11" width="15.88671875" style="9" customWidth="1"/>
    <col min="12" max="12" width="16.44140625" style="9" customWidth="1"/>
    <col min="13" max="14" width="9.109375" style="9"/>
    <col min="15" max="15" width="17.88671875" style="9" customWidth="1"/>
    <col min="16" max="16384" width="9.109375" style="9"/>
  </cols>
  <sheetData>
    <row r="2" spans="2:10" s="26" customFormat="1" ht="45" customHeight="1" thickBot="1">
      <c r="B2" s="25" t="s">
        <v>110</v>
      </c>
      <c r="G2" s="25" t="s">
        <v>98</v>
      </c>
      <c r="I2" s="27"/>
    </row>
    <row r="3" spans="2:10" ht="33.75" customHeight="1">
      <c r="B3" s="15" t="s">
        <v>99</v>
      </c>
      <c r="C3" s="15" t="s">
        <v>100</v>
      </c>
      <c r="D3" s="15" t="s">
        <v>95</v>
      </c>
      <c r="F3" s="187"/>
      <c r="G3" s="188"/>
      <c r="H3" s="16" t="s">
        <v>101</v>
      </c>
      <c r="I3" s="41" t="s">
        <v>95</v>
      </c>
    </row>
    <row r="4" spans="2:10" ht="22.5" customHeight="1">
      <c r="B4" s="14" t="s">
        <v>73</v>
      </c>
      <c r="C4" s="28" t="s">
        <v>112</v>
      </c>
      <c r="D4" s="19">
        <f t="shared" ref="D4:D18" si="0">INDEX($I$4:$I$36,MATCH(C4,$H$4:$H$36,0))</f>
        <v>0</v>
      </c>
      <c r="F4" s="183" t="s">
        <v>134</v>
      </c>
      <c r="G4" s="184"/>
      <c r="H4" s="42" t="s">
        <v>112</v>
      </c>
      <c r="I4" s="40">
        <v>0</v>
      </c>
      <c r="J4" s="10"/>
    </row>
    <row r="5" spans="2:10" ht="22.5" customHeight="1">
      <c r="B5" s="14" t="s">
        <v>74</v>
      </c>
      <c r="C5" s="28" t="s">
        <v>112</v>
      </c>
      <c r="D5" s="19">
        <f t="shared" si="0"/>
        <v>0</v>
      </c>
      <c r="F5" s="185"/>
      <c r="G5" s="186"/>
      <c r="H5" s="35" t="s">
        <v>116</v>
      </c>
      <c r="I5" s="36">
        <v>0</v>
      </c>
      <c r="J5" s="10"/>
    </row>
    <row r="6" spans="2:10" ht="22.5" customHeight="1">
      <c r="B6" s="14" t="s">
        <v>75</v>
      </c>
      <c r="C6" s="28" t="s">
        <v>112</v>
      </c>
      <c r="D6" s="19">
        <f t="shared" si="0"/>
        <v>0</v>
      </c>
      <c r="F6" s="185"/>
      <c r="G6" s="186"/>
      <c r="H6" s="17" t="s">
        <v>102</v>
      </c>
      <c r="I6" s="20">
        <v>120</v>
      </c>
    </row>
    <row r="7" spans="2:10" ht="22.5" customHeight="1">
      <c r="B7" s="14" t="s">
        <v>76</v>
      </c>
      <c r="C7" s="28" t="s">
        <v>112</v>
      </c>
      <c r="D7" s="19">
        <f t="shared" si="0"/>
        <v>0</v>
      </c>
      <c r="F7" s="185"/>
      <c r="G7" s="186"/>
      <c r="H7" s="17" t="s">
        <v>103</v>
      </c>
      <c r="I7" s="20">
        <v>60</v>
      </c>
    </row>
    <row r="8" spans="2:10" ht="22.5" customHeight="1">
      <c r="B8" s="14" t="s">
        <v>77</v>
      </c>
      <c r="C8" s="28" t="s">
        <v>112</v>
      </c>
      <c r="D8" s="19">
        <f t="shared" si="0"/>
        <v>0</v>
      </c>
      <c r="F8" s="185"/>
      <c r="G8" s="186"/>
      <c r="H8" s="17" t="s">
        <v>79</v>
      </c>
      <c r="I8" s="20">
        <v>60</v>
      </c>
    </row>
    <row r="9" spans="2:10" ht="22.5" customHeight="1">
      <c r="B9" s="14" t="s">
        <v>78</v>
      </c>
      <c r="C9" s="28" t="s">
        <v>112</v>
      </c>
      <c r="D9" s="19">
        <f t="shared" si="0"/>
        <v>0</v>
      </c>
      <c r="F9" s="185"/>
      <c r="G9" s="186"/>
      <c r="H9" s="17" t="s">
        <v>121</v>
      </c>
      <c r="I9" s="20">
        <v>60</v>
      </c>
    </row>
    <row r="10" spans="2:10" ht="22.5" customHeight="1">
      <c r="B10" s="14" t="s">
        <v>80</v>
      </c>
      <c r="C10" s="28" t="s">
        <v>112</v>
      </c>
      <c r="D10" s="19">
        <f t="shared" si="0"/>
        <v>0</v>
      </c>
      <c r="F10" s="185"/>
      <c r="G10" s="186"/>
      <c r="H10" s="17" t="s">
        <v>104</v>
      </c>
      <c r="I10" s="20">
        <v>60</v>
      </c>
    </row>
    <row r="11" spans="2:10" ht="22.5" customHeight="1">
      <c r="B11" s="14" t="s">
        <v>111</v>
      </c>
      <c r="C11" s="28" t="s">
        <v>112</v>
      </c>
      <c r="D11" s="19">
        <f t="shared" si="0"/>
        <v>0</v>
      </c>
      <c r="F11" s="185"/>
      <c r="G11" s="186"/>
      <c r="H11" s="17" t="s">
        <v>105</v>
      </c>
      <c r="I11" s="20">
        <v>60</v>
      </c>
    </row>
    <row r="12" spans="2:10" ht="22.5" customHeight="1">
      <c r="B12" s="14" t="s">
        <v>124</v>
      </c>
      <c r="C12" s="28" t="s">
        <v>112</v>
      </c>
      <c r="D12" s="19">
        <f t="shared" si="0"/>
        <v>0</v>
      </c>
      <c r="F12" s="185"/>
      <c r="G12" s="186"/>
      <c r="H12" s="18" t="s">
        <v>96</v>
      </c>
      <c r="I12" s="20">
        <v>60</v>
      </c>
    </row>
    <row r="13" spans="2:10" ht="22.5" customHeight="1">
      <c r="B13" s="14" t="s">
        <v>125</v>
      </c>
      <c r="C13" s="28" t="s">
        <v>112</v>
      </c>
      <c r="D13" s="19">
        <f t="shared" si="0"/>
        <v>0</v>
      </c>
      <c r="F13" s="185"/>
      <c r="G13" s="186"/>
      <c r="H13" s="17" t="s">
        <v>81</v>
      </c>
      <c r="I13" s="20">
        <v>60</v>
      </c>
    </row>
    <row r="14" spans="2:10" ht="22.5" customHeight="1">
      <c r="B14" s="14" t="s">
        <v>126</v>
      </c>
      <c r="C14" s="28" t="s">
        <v>112</v>
      </c>
      <c r="D14" s="19">
        <f t="shared" si="0"/>
        <v>0</v>
      </c>
      <c r="F14" s="185"/>
      <c r="G14" s="186"/>
      <c r="H14" s="17" t="s">
        <v>82</v>
      </c>
      <c r="I14" s="20">
        <v>60</v>
      </c>
    </row>
    <row r="15" spans="2:10" ht="22.5" customHeight="1">
      <c r="B15" s="14" t="s">
        <v>127</v>
      </c>
      <c r="C15" s="28" t="s">
        <v>112</v>
      </c>
      <c r="D15" s="19">
        <f t="shared" si="0"/>
        <v>0</v>
      </c>
      <c r="F15" s="185"/>
      <c r="G15" s="186"/>
      <c r="H15" s="17" t="s">
        <v>83</v>
      </c>
      <c r="I15" s="20">
        <v>60</v>
      </c>
    </row>
    <row r="16" spans="2:10" ht="34.5" customHeight="1">
      <c r="B16" s="14" t="s">
        <v>128</v>
      </c>
      <c r="C16" s="28" t="s">
        <v>112</v>
      </c>
      <c r="D16" s="19">
        <f t="shared" si="0"/>
        <v>0</v>
      </c>
      <c r="F16" s="185"/>
      <c r="G16" s="186"/>
      <c r="H16" s="17" t="s">
        <v>97</v>
      </c>
      <c r="I16" s="20">
        <v>60</v>
      </c>
    </row>
    <row r="17" spans="2:9" ht="22.5" customHeight="1" thickBot="1">
      <c r="B17" s="14" t="s">
        <v>129</v>
      </c>
      <c r="C17" s="28" t="s">
        <v>112</v>
      </c>
      <c r="D17" s="19">
        <f t="shared" si="0"/>
        <v>0</v>
      </c>
      <c r="F17" s="185"/>
      <c r="G17" s="186"/>
      <c r="H17" s="39" t="s">
        <v>84</v>
      </c>
      <c r="I17" s="37">
        <v>60</v>
      </c>
    </row>
    <row r="18" spans="2:9" ht="31.5" customHeight="1">
      <c r="B18" s="14" t="s">
        <v>130</v>
      </c>
      <c r="C18" s="28" t="s">
        <v>112</v>
      </c>
      <c r="D18" s="19">
        <f t="shared" si="0"/>
        <v>0</v>
      </c>
      <c r="F18" s="179" t="s">
        <v>132</v>
      </c>
      <c r="G18" s="180"/>
      <c r="H18" s="62" t="s">
        <v>133</v>
      </c>
      <c r="I18" s="38">
        <v>0</v>
      </c>
    </row>
    <row r="19" spans="2:9" ht="22.5" customHeight="1">
      <c r="B19" s="15"/>
      <c r="C19" s="15" t="s">
        <v>64</v>
      </c>
      <c r="D19" s="24">
        <f>SUM(D4:D18)</f>
        <v>0</v>
      </c>
      <c r="F19" s="181"/>
      <c r="G19" s="182"/>
      <c r="H19" s="63" t="s">
        <v>109</v>
      </c>
      <c r="I19" s="20">
        <v>30</v>
      </c>
    </row>
    <row r="20" spans="2:9" ht="22.5" customHeight="1">
      <c r="F20" s="181"/>
      <c r="G20" s="182"/>
      <c r="H20" s="63" t="s">
        <v>92</v>
      </c>
      <c r="I20" s="20">
        <v>30</v>
      </c>
    </row>
    <row r="21" spans="2:9" ht="22.5" customHeight="1">
      <c r="F21" s="181"/>
      <c r="G21" s="182"/>
      <c r="H21" s="63" t="s">
        <v>91</v>
      </c>
      <c r="I21" s="20">
        <v>30</v>
      </c>
    </row>
    <row r="22" spans="2:9" ht="22.5" customHeight="1">
      <c r="F22" s="181"/>
      <c r="G22" s="182"/>
      <c r="H22" s="63" t="s">
        <v>90</v>
      </c>
      <c r="I22" s="20">
        <v>30</v>
      </c>
    </row>
    <row r="23" spans="2:9" ht="22.5" customHeight="1">
      <c r="F23" s="181"/>
      <c r="G23" s="182"/>
      <c r="H23" s="63" t="s">
        <v>85</v>
      </c>
      <c r="I23" s="20">
        <v>30</v>
      </c>
    </row>
    <row r="24" spans="2:9" ht="22.5" customHeight="1">
      <c r="F24" s="181"/>
      <c r="G24" s="182"/>
      <c r="H24" s="63" t="s">
        <v>131</v>
      </c>
      <c r="I24" s="20">
        <v>30</v>
      </c>
    </row>
    <row r="25" spans="2:9" ht="32.25" customHeight="1">
      <c r="F25" s="181"/>
      <c r="G25" s="182"/>
      <c r="H25" s="63" t="s">
        <v>108</v>
      </c>
      <c r="I25" s="20">
        <v>30</v>
      </c>
    </row>
    <row r="26" spans="2:9" ht="32.25" customHeight="1">
      <c r="F26" s="181"/>
      <c r="G26" s="182"/>
      <c r="H26" s="63" t="s">
        <v>86</v>
      </c>
      <c r="I26" s="20">
        <v>30</v>
      </c>
    </row>
    <row r="27" spans="2:9" ht="22.5" customHeight="1">
      <c r="C27" s="10"/>
      <c r="F27" s="181"/>
      <c r="G27" s="182"/>
      <c r="H27" s="63" t="s">
        <v>87</v>
      </c>
      <c r="I27" s="20">
        <v>30</v>
      </c>
    </row>
    <row r="28" spans="2:9" ht="36.75" customHeight="1">
      <c r="F28" s="181"/>
      <c r="G28" s="182"/>
      <c r="H28" s="63" t="s">
        <v>88</v>
      </c>
      <c r="I28" s="20">
        <v>30</v>
      </c>
    </row>
    <row r="29" spans="2:9" ht="22.5" customHeight="1">
      <c r="F29" s="181"/>
      <c r="G29" s="182"/>
      <c r="H29" s="63" t="s">
        <v>107</v>
      </c>
      <c r="I29" s="20">
        <v>30</v>
      </c>
    </row>
    <row r="30" spans="2:9" ht="22.5" customHeight="1">
      <c r="F30" s="181"/>
      <c r="G30" s="182"/>
      <c r="H30" s="63" t="s">
        <v>93</v>
      </c>
      <c r="I30" s="20">
        <v>15</v>
      </c>
    </row>
    <row r="31" spans="2:9" ht="22.5" customHeight="1">
      <c r="F31" s="181"/>
      <c r="G31" s="182"/>
      <c r="H31" s="63" t="s">
        <v>94</v>
      </c>
      <c r="I31" s="20">
        <v>30</v>
      </c>
    </row>
    <row r="32" spans="2:9" ht="22.5" customHeight="1">
      <c r="F32" s="181"/>
      <c r="G32" s="182"/>
      <c r="H32" s="63" t="s">
        <v>89</v>
      </c>
      <c r="I32" s="20">
        <v>30</v>
      </c>
    </row>
    <row r="33" spans="3:9" ht="32.25" customHeight="1">
      <c r="F33" s="181"/>
      <c r="G33" s="182"/>
      <c r="H33" s="63" t="s">
        <v>135</v>
      </c>
      <c r="I33" s="20">
        <v>30</v>
      </c>
    </row>
    <row r="34" spans="3:9" ht="22.5" customHeight="1" thickBot="1">
      <c r="F34" s="60"/>
      <c r="G34" s="61"/>
      <c r="H34" s="64" t="s">
        <v>106</v>
      </c>
      <c r="I34" s="21">
        <v>30</v>
      </c>
    </row>
    <row r="35" spans="3:9">
      <c r="C35" s="8"/>
      <c r="G35" s="11"/>
      <c r="H35" s="12"/>
      <c r="I35" s="23"/>
    </row>
    <row r="36" spans="3:9">
      <c r="C36"/>
      <c r="G36" s="11"/>
      <c r="H36" s="12"/>
      <c r="I36" s="23"/>
    </row>
    <row r="37" spans="3:9">
      <c r="C37" s="8"/>
      <c r="G37" s="11"/>
      <c r="H37" s="13"/>
    </row>
    <row r="38" spans="3:9" ht="13.2">
      <c r="C38"/>
      <c r="G38" s="13"/>
      <c r="H38" s="13"/>
      <c r="I38" s="9"/>
    </row>
    <row r="39" spans="3:9" ht="13.2">
      <c r="C39" s="8"/>
      <c r="G39" s="13"/>
      <c r="I39" s="9"/>
    </row>
    <row r="40" spans="3:9">
      <c r="C40"/>
    </row>
    <row r="41" spans="3:9">
      <c r="C41" s="8"/>
    </row>
    <row r="42" spans="3:9">
      <c r="C42"/>
    </row>
    <row r="43" spans="3:9">
      <c r="C43" s="8"/>
    </row>
    <row r="44" spans="3:9">
      <c r="C44"/>
    </row>
    <row r="45" spans="3:9">
      <c r="C45" s="8"/>
    </row>
    <row r="46" spans="3:9">
      <c r="C46"/>
    </row>
    <row r="47" spans="3:9">
      <c r="C47" s="8"/>
    </row>
  </sheetData>
  <sheetProtection algorithmName="SHA-512" hashValue="KoP1UBjqBWT2vk0WHeXS/ziJThogO2MbQx+CD003WNrJ8ByHyDdas6O5NiAkuAl+U8F8s9A4381BzFIlL8l16g==" saltValue="LpqkWvfr44gP5u4m5R8ztA==" spinCount="100000" sheet="1" objects="1" scenarios="1"/>
  <mergeCells count="3">
    <mergeCell ref="F18:G33"/>
    <mergeCell ref="F4:G17"/>
    <mergeCell ref="F3:G3"/>
  </mergeCells>
  <dataValidations count="1">
    <dataValidation type="list" allowBlank="1" showInputMessage="1" showErrorMessage="1" sqref="C4:C18">
      <formula1>$H$4:$H$33</formula1>
    </dataValidation>
  </dataValidations>
  <pageMargins left="0.7" right="0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13" sqref="D13"/>
    </sheetView>
  </sheetViews>
  <sheetFormatPr defaultRowHeight="13.2"/>
  <cols>
    <col min="1" max="1" width="6.5546875" style="78" customWidth="1"/>
    <col min="2" max="2" width="103.33203125" style="79" customWidth="1"/>
    <col min="3" max="3" width="21.33203125" customWidth="1"/>
    <col min="4" max="4" width="21.5546875" customWidth="1"/>
  </cols>
  <sheetData>
    <row r="1" spans="1:4" ht="17.399999999999999">
      <c r="A1" s="189" t="s">
        <v>139</v>
      </c>
      <c r="B1" s="189"/>
      <c r="C1" s="189"/>
      <c r="D1" s="189"/>
    </row>
    <row r="2" spans="1:4" ht="17.399999999999999">
      <c r="A2" s="68"/>
      <c r="B2" s="68"/>
    </row>
    <row r="3" spans="1:4" s="70" customFormat="1">
      <c r="A3" s="69"/>
      <c r="B3" s="69" t="s">
        <v>140</v>
      </c>
      <c r="C3" s="69" t="s">
        <v>141</v>
      </c>
      <c r="D3" s="69" t="s">
        <v>142</v>
      </c>
    </row>
    <row r="4" spans="1:4" s="73" customFormat="1" ht="15.6">
      <c r="A4" s="71">
        <v>1</v>
      </c>
      <c r="B4" s="72" t="s">
        <v>143</v>
      </c>
      <c r="C4" s="111"/>
      <c r="D4" s="111"/>
    </row>
    <row r="5" spans="1:4" s="73" customFormat="1" ht="15.6">
      <c r="A5" s="71">
        <v>2</v>
      </c>
      <c r="B5" s="74" t="s">
        <v>144</v>
      </c>
      <c r="C5" s="111"/>
      <c r="D5" s="111"/>
    </row>
    <row r="6" spans="1:4" s="73" customFormat="1" ht="15.6">
      <c r="A6" s="71">
        <v>3</v>
      </c>
      <c r="B6" s="72" t="s">
        <v>145</v>
      </c>
      <c r="C6" s="111"/>
      <c r="D6" s="111"/>
    </row>
    <row r="7" spans="1:4" s="73" customFormat="1" ht="15.6">
      <c r="A7" s="71">
        <v>4</v>
      </c>
      <c r="B7" s="72" t="s">
        <v>146</v>
      </c>
      <c r="C7" s="111"/>
      <c r="D7" s="111"/>
    </row>
    <row r="8" spans="1:4" s="73" customFormat="1" ht="15.6">
      <c r="A8" s="113">
        <v>5</v>
      </c>
      <c r="B8" s="72" t="s">
        <v>147</v>
      </c>
      <c r="C8" s="111"/>
      <c r="D8" s="111"/>
    </row>
    <row r="9" spans="1:4" s="73" customFormat="1" ht="15.6">
      <c r="A9" s="113">
        <v>6</v>
      </c>
      <c r="B9" s="74" t="s">
        <v>148</v>
      </c>
      <c r="C9" s="111"/>
      <c r="D9" s="111"/>
    </row>
    <row r="10" spans="1:4" s="73" customFormat="1" ht="24.6" customHeight="1">
      <c r="A10" s="113">
        <v>7</v>
      </c>
      <c r="B10" s="74" t="s">
        <v>240</v>
      </c>
      <c r="C10" s="111"/>
      <c r="D10" s="111"/>
    </row>
    <row r="11" spans="1:4" s="73" customFormat="1" ht="15.6">
      <c r="A11" s="113">
        <v>8</v>
      </c>
      <c r="B11" s="74" t="s">
        <v>149</v>
      </c>
      <c r="C11" s="111"/>
      <c r="D11" s="111"/>
    </row>
    <row r="12" spans="1:4" s="73" customFormat="1" ht="15.6">
      <c r="A12" s="113">
        <v>9</v>
      </c>
      <c r="B12" s="72" t="s">
        <v>150</v>
      </c>
      <c r="C12" s="111"/>
      <c r="D12" s="111"/>
    </row>
    <row r="13" spans="1:4" s="73" customFormat="1" ht="15.6">
      <c r="A13" s="113">
        <v>10</v>
      </c>
      <c r="B13" s="72" t="s">
        <v>151</v>
      </c>
      <c r="C13" s="111"/>
      <c r="D13" s="111"/>
    </row>
    <row r="14" spans="1:4" s="73" customFormat="1" ht="15.6">
      <c r="A14" s="113">
        <v>11</v>
      </c>
      <c r="B14" s="74" t="s">
        <v>241</v>
      </c>
      <c r="C14" s="111"/>
      <c r="D14" s="111"/>
    </row>
    <row r="15" spans="1:4" s="73" customFormat="1" ht="15.6">
      <c r="A15" s="113">
        <v>12</v>
      </c>
      <c r="B15" s="72" t="s">
        <v>152</v>
      </c>
      <c r="C15" s="111"/>
      <c r="D15" s="111"/>
    </row>
    <row r="16" spans="1:4" s="73" customFormat="1" ht="15.6">
      <c r="A16" s="113">
        <v>13</v>
      </c>
      <c r="B16" s="72" t="s">
        <v>153</v>
      </c>
      <c r="C16" s="111"/>
      <c r="D16" s="111"/>
    </row>
    <row r="17" spans="1:4" s="73" customFormat="1" ht="15.6">
      <c r="A17" s="113">
        <v>14</v>
      </c>
      <c r="B17" s="72" t="s">
        <v>154</v>
      </c>
      <c r="C17" s="111"/>
      <c r="D17" s="111"/>
    </row>
    <row r="18" spans="1:4" s="73" customFormat="1" ht="15.6">
      <c r="A18" s="113">
        <v>15</v>
      </c>
      <c r="B18" s="72" t="s">
        <v>155</v>
      </c>
      <c r="C18" s="111"/>
      <c r="D18" s="111"/>
    </row>
    <row r="19" spans="1:4" s="73" customFormat="1" ht="15.6">
      <c r="A19" s="71">
        <v>16</v>
      </c>
      <c r="B19" s="72" t="s">
        <v>156</v>
      </c>
      <c r="C19" s="111"/>
      <c r="D19" s="111"/>
    </row>
    <row r="20" spans="1:4" s="73" customFormat="1" ht="15.6">
      <c r="A20" s="71">
        <v>17</v>
      </c>
      <c r="B20" s="75" t="s">
        <v>157</v>
      </c>
      <c r="C20" s="111"/>
      <c r="D20" s="111"/>
    </row>
    <row r="21" spans="1:4" s="73" customFormat="1" ht="15.6">
      <c r="A21" s="71">
        <v>18</v>
      </c>
      <c r="B21" s="75" t="s">
        <v>158</v>
      </c>
      <c r="C21" s="111"/>
      <c r="D21" s="111"/>
    </row>
    <row r="22" spans="1:4" s="73" customFormat="1" ht="15.6">
      <c r="A22" s="71">
        <v>19</v>
      </c>
      <c r="B22" s="76" t="s">
        <v>159</v>
      </c>
      <c r="C22" s="111"/>
      <c r="D22" s="111"/>
    </row>
    <row r="23" spans="1:4" ht="15.6">
      <c r="A23" s="113">
        <v>20</v>
      </c>
      <c r="B23" s="76" t="s">
        <v>160</v>
      </c>
      <c r="C23" s="111"/>
      <c r="D23" s="111"/>
    </row>
    <row r="24" spans="1:4" ht="15.6">
      <c r="A24" s="71">
        <v>21</v>
      </c>
      <c r="B24" s="76" t="s">
        <v>161</v>
      </c>
      <c r="C24" s="111"/>
      <c r="D24" s="111"/>
    </row>
    <row r="25" spans="1:4" ht="15.6">
      <c r="A25" s="71">
        <v>22</v>
      </c>
      <c r="B25" s="76" t="s">
        <v>162</v>
      </c>
      <c r="C25" s="111"/>
      <c r="D25" s="111"/>
    </row>
    <row r="26" spans="1:4" ht="15.6">
      <c r="A26" s="71">
        <v>23</v>
      </c>
      <c r="B26" s="76" t="s">
        <v>163</v>
      </c>
      <c r="C26" s="111"/>
      <c r="D26" s="111"/>
    </row>
    <row r="27" spans="1:4" ht="15.6">
      <c r="A27" s="71">
        <v>24</v>
      </c>
      <c r="B27" s="76" t="s">
        <v>164</v>
      </c>
      <c r="C27" s="111"/>
      <c r="D27" s="111"/>
    </row>
    <row r="28" spans="1:4" ht="15.6">
      <c r="A28" s="71">
        <v>25</v>
      </c>
      <c r="B28" s="76" t="s">
        <v>165</v>
      </c>
      <c r="C28" s="111"/>
      <c r="D28" s="111"/>
    </row>
    <row r="29" spans="1:4" ht="15.6">
      <c r="A29" s="71">
        <v>26</v>
      </c>
      <c r="B29" s="76" t="s">
        <v>166</v>
      </c>
      <c r="C29" s="111"/>
      <c r="D29" s="111"/>
    </row>
    <row r="30" spans="1:4" ht="15.6">
      <c r="A30" s="71">
        <v>27</v>
      </c>
      <c r="B30" s="76" t="s">
        <v>167</v>
      </c>
      <c r="C30" s="111"/>
      <c r="D30" s="111"/>
    </row>
    <row r="31" spans="1:4" ht="15.6">
      <c r="A31" s="71">
        <v>28</v>
      </c>
      <c r="B31" s="76" t="s">
        <v>168</v>
      </c>
      <c r="C31" s="111"/>
      <c r="D31" s="111"/>
    </row>
    <row r="32" spans="1:4" ht="15.6">
      <c r="A32" s="71">
        <v>29</v>
      </c>
      <c r="B32" s="76" t="s">
        <v>169</v>
      </c>
      <c r="C32" s="111"/>
      <c r="D32" s="111"/>
    </row>
    <row r="33" spans="1:4" ht="15.6">
      <c r="A33" s="71">
        <v>30</v>
      </c>
      <c r="B33" s="75" t="s">
        <v>170</v>
      </c>
      <c r="C33" s="111"/>
      <c r="D33" s="111"/>
    </row>
    <row r="34" spans="1:4" ht="15.6">
      <c r="A34" s="71">
        <v>31</v>
      </c>
      <c r="B34" s="77" t="s">
        <v>171</v>
      </c>
      <c r="C34" s="111"/>
      <c r="D34" s="111"/>
    </row>
    <row r="35" spans="1:4" ht="15.6">
      <c r="A35" s="71">
        <v>32</v>
      </c>
      <c r="B35" s="75" t="s">
        <v>172</v>
      </c>
      <c r="C35" s="111"/>
      <c r="D35" s="111"/>
    </row>
    <row r="36" spans="1:4" ht="15.6">
      <c r="A36" s="71">
        <v>33</v>
      </c>
      <c r="B36" s="75" t="s">
        <v>173</v>
      </c>
      <c r="C36" s="111"/>
      <c r="D36" s="111"/>
    </row>
    <row r="37" spans="1:4" ht="15.6">
      <c r="A37" s="71">
        <v>34</v>
      </c>
      <c r="B37" s="75" t="s">
        <v>174</v>
      </c>
      <c r="C37" s="111"/>
      <c r="D37" s="111"/>
    </row>
    <row r="38" spans="1:4" ht="15.6">
      <c r="A38" s="71">
        <v>35</v>
      </c>
      <c r="B38" s="75" t="s">
        <v>175</v>
      </c>
      <c r="C38" s="111"/>
      <c r="D38" s="111"/>
    </row>
    <row r="39" spans="1:4" ht="15.6">
      <c r="A39" s="71">
        <v>36</v>
      </c>
      <c r="B39" s="75" t="s">
        <v>242</v>
      </c>
      <c r="C39" s="111"/>
      <c r="D39" s="111"/>
    </row>
    <row r="40" spans="1:4" ht="15.6">
      <c r="A40" s="71">
        <v>37</v>
      </c>
      <c r="B40" s="75" t="s">
        <v>243</v>
      </c>
      <c r="C40" s="111"/>
      <c r="D40" s="111"/>
    </row>
    <row r="41" spans="1:4">
      <c r="A41" s="86">
        <v>38</v>
      </c>
      <c r="B41" s="87" t="s">
        <v>176</v>
      </c>
      <c r="C41" s="112"/>
      <c r="D41" s="112"/>
    </row>
  </sheetData>
  <sheetProtection password="CC24" sheet="1" objects="1" scenarios="1" formatColumns="0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13" sqref="C13"/>
    </sheetView>
  </sheetViews>
  <sheetFormatPr defaultRowHeight="13.2"/>
  <cols>
    <col min="1" max="1" width="5" customWidth="1"/>
    <col min="2" max="2" width="98.109375" customWidth="1"/>
    <col min="3" max="3" width="18.88671875" customWidth="1"/>
    <col min="4" max="4" width="20.33203125" customWidth="1"/>
  </cols>
  <sheetData>
    <row r="1" spans="1:4" ht="17.399999999999999">
      <c r="A1" s="189" t="s">
        <v>177</v>
      </c>
      <c r="B1" s="189"/>
      <c r="C1" s="189"/>
      <c r="D1" s="189"/>
    </row>
    <row r="2" spans="1:4" ht="17.399999999999999">
      <c r="A2" s="68"/>
      <c r="B2" s="68"/>
    </row>
    <row r="3" spans="1:4">
      <c r="A3" s="69"/>
      <c r="B3" s="69" t="s">
        <v>140</v>
      </c>
      <c r="C3" s="69" t="s">
        <v>178</v>
      </c>
      <c r="D3" s="69" t="s">
        <v>179</v>
      </c>
    </row>
    <row r="4" spans="1:4" ht="31.2">
      <c r="A4" s="71">
        <v>1</v>
      </c>
      <c r="B4" s="80" t="s">
        <v>180</v>
      </c>
      <c r="C4" s="111"/>
      <c r="D4" s="111"/>
    </row>
    <row r="5" spans="1:4" ht="15.6">
      <c r="A5" s="71">
        <v>2</v>
      </c>
      <c r="B5" s="80" t="s">
        <v>181</v>
      </c>
      <c r="C5" s="111"/>
      <c r="D5" s="111"/>
    </row>
    <row r="6" spans="1:4" ht="15.6">
      <c r="A6" s="71">
        <v>3</v>
      </c>
      <c r="B6" s="80" t="s">
        <v>182</v>
      </c>
      <c r="C6" s="111"/>
      <c r="D6" s="111"/>
    </row>
    <row r="7" spans="1:4" ht="15.6">
      <c r="A7" s="71">
        <v>4</v>
      </c>
      <c r="B7" s="80" t="s">
        <v>183</v>
      </c>
      <c r="C7" s="111"/>
      <c r="D7" s="111"/>
    </row>
    <row r="8" spans="1:4" ht="15.6">
      <c r="A8" s="71">
        <v>5</v>
      </c>
      <c r="B8" s="80" t="s">
        <v>184</v>
      </c>
      <c r="C8" s="111"/>
      <c r="D8" s="111"/>
    </row>
    <row r="9" spans="1:4" ht="15.6">
      <c r="A9" s="71">
        <v>6</v>
      </c>
      <c r="B9" s="80" t="s">
        <v>185</v>
      </c>
      <c r="C9" s="111"/>
      <c r="D9" s="111"/>
    </row>
    <row r="10" spans="1:4" ht="15.6">
      <c r="A10" s="71">
        <v>7</v>
      </c>
      <c r="B10" s="80" t="s">
        <v>245</v>
      </c>
      <c r="C10" s="111"/>
      <c r="D10" s="111"/>
    </row>
    <row r="11" spans="1:4" ht="15.6">
      <c r="A11" s="71">
        <v>8</v>
      </c>
      <c r="B11" s="80" t="s">
        <v>186</v>
      </c>
      <c r="C11" s="111"/>
      <c r="D11" s="111"/>
    </row>
    <row r="12" spans="1:4" ht="15.6">
      <c r="A12" s="71">
        <v>9</v>
      </c>
      <c r="B12" s="80" t="s">
        <v>246</v>
      </c>
      <c r="C12" s="111"/>
      <c r="D12" s="111"/>
    </row>
    <row r="13" spans="1:4" ht="15.6">
      <c r="A13" s="71">
        <v>10</v>
      </c>
      <c r="B13" s="80" t="s">
        <v>247</v>
      </c>
      <c r="C13" s="111"/>
      <c r="D13" s="111"/>
    </row>
    <row r="14" spans="1:4" ht="15.6">
      <c r="A14" s="71">
        <v>11</v>
      </c>
      <c r="B14" s="80" t="s">
        <v>187</v>
      </c>
      <c r="C14" s="111"/>
      <c r="D14" s="111"/>
    </row>
    <row r="15" spans="1:4" ht="15.6">
      <c r="A15" s="71">
        <v>12</v>
      </c>
      <c r="B15" s="80" t="s">
        <v>244</v>
      </c>
      <c r="C15" s="111"/>
      <c r="D15" s="111"/>
    </row>
    <row r="16" spans="1:4" ht="15.6">
      <c r="A16" s="71">
        <v>13</v>
      </c>
      <c r="B16" s="80" t="s">
        <v>188</v>
      </c>
      <c r="C16" s="111"/>
      <c r="D16" s="111"/>
    </row>
    <row r="17" spans="1:4" ht="15.6">
      <c r="A17" s="71">
        <v>14</v>
      </c>
      <c r="B17" s="80" t="s">
        <v>189</v>
      </c>
      <c r="C17" s="111"/>
      <c r="D17" s="111"/>
    </row>
    <row r="18" spans="1:4" ht="15.6">
      <c r="A18" s="71">
        <v>15</v>
      </c>
      <c r="B18" s="80" t="s">
        <v>190</v>
      </c>
      <c r="C18" s="111"/>
      <c r="D18" s="111"/>
    </row>
    <row r="19" spans="1:4" ht="15.6">
      <c r="A19" s="71">
        <v>16</v>
      </c>
      <c r="B19" s="80" t="s">
        <v>191</v>
      </c>
      <c r="C19" s="111"/>
      <c r="D19" s="111"/>
    </row>
    <row r="20" spans="1:4" ht="15.6">
      <c r="A20" s="71">
        <v>17</v>
      </c>
      <c r="B20" s="80" t="s">
        <v>192</v>
      </c>
      <c r="C20" s="111"/>
      <c r="D20" s="111"/>
    </row>
    <row r="21" spans="1:4" ht="15.6">
      <c r="A21" s="71">
        <v>18</v>
      </c>
      <c r="B21" s="80" t="s">
        <v>193</v>
      </c>
      <c r="C21" s="111"/>
      <c r="D21" s="111"/>
    </row>
    <row r="22" spans="1:4" ht="15.6">
      <c r="A22" s="71">
        <v>19</v>
      </c>
      <c r="B22" s="80" t="s">
        <v>194</v>
      </c>
      <c r="C22" s="111"/>
      <c r="D22" s="111"/>
    </row>
    <row r="23" spans="1:4" ht="15.6">
      <c r="A23" s="71">
        <v>20</v>
      </c>
      <c r="B23" s="80" t="s">
        <v>195</v>
      </c>
      <c r="C23" s="111"/>
      <c r="D23" s="111"/>
    </row>
    <row r="24" spans="1:4" ht="15.6">
      <c r="A24" s="71">
        <v>21</v>
      </c>
      <c r="B24" s="80" t="s">
        <v>196</v>
      </c>
      <c r="C24" s="111"/>
      <c r="D24" s="111"/>
    </row>
  </sheetData>
  <sheetProtection algorithmName="SHA-512" hashValue="h+tuldWBL1zR5weB14RohO7bo/8p4mqeNLXdEhkIh/+EnxR7BY8RMsmHZS6hgO1+XK3muuXV+Au/r+s8ydtiBw==" saltValue="9iuo+Fbl+scr4h1rdRX+Cw==" spinCount="100000" sheet="1" objects="1" scenarios="1" formatColumns="0"/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1" sqref="C11"/>
    </sheetView>
  </sheetViews>
  <sheetFormatPr defaultRowHeight="13.2"/>
  <cols>
    <col min="1" max="1" width="6.5546875" style="78" customWidth="1"/>
    <col min="2" max="2" width="91.44140625" style="79" customWidth="1"/>
    <col min="3" max="3" width="25.33203125" customWidth="1"/>
    <col min="4" max="4" width="21.5546875" customWidth="1"/>
  </cols>
  <sheetData>
    <row r="1" spans="1:4" ht="17.399999999999999">
      <c r="A1" s="189" t="s">
        <v>197</v>
      </c>
      <c r="B1" s="189"/>
      <c r="C1" s="189"/>
      <c r="D1" s="189"/>
    </row>
    <row r="2" spans="1:4" ht="17.399999999999999">
      <c r="A2" s="68"/>
      <c r="B2" s="68"/>
    </row>
    <row r="3" spans="1:4" s="70" customFormat="1">
      <c r="A3" s="69"/>
      <c r="B3" s="69" t="s">
        <v>140</v>
      </c>
      <c r="C3" s="69" t="s">
        <v>198</v>
      </c>
      <c r="D3" s="69" t="s">
        <v>179</v>
      </c>
    </row>
    <row r="4" spans="1:4" s="73" customFormat="1">
      <c r="A4" s="71">
        <v>1</v>
      </c>
      <c r="B4" s="81" t="s">
        <v>199</v>
      </c>
      <c r="C4" s="111"/>
      <c r="D4" s="111"/>
    </row>
    <row r="5" spans="1:4" s="73" customFormat="1">
      <c r="A5" s="71">
        <v>2</v>
      </c>
      <c r="B5" s="81" t="s">
        <v>200</v>
      </c>
      <c r="C5" s="111"/>
      <c r="D5" s="111"/>
    </row>
    <row r="6" spans="1:4" s="73" customFormat="1">
      <c r="A6" s="71" t="s">
        <v>201</v>
      </c>
      <c r="B6" s="81" t="s">
        <v>202</v>
      </c>
      <c r="C6" s="111"/>
      <c r="D6" s="111"/>
    </row>
    <row r="7" spans="1:4" s="73" customFormat="1">
      <c r="A7" s="71" t="s">
        <v>203</v>
      </c>
      <c r="B7" s="81" t="s">
        <v>248</v>
      </c>
      <c r="C7" s="111"/>
      <c r="D7" s="111"/>
    </row>
    <row r="8" spans="1:4" s="73" customFormat="1">
      <c r="A8" s="71" t="s">
        <v>204</v>
      </c>
      <c r="B8" s="81" t="s">
        <v>205</v>
      </c>
      <c r="C8" s="111"/>
      <c r="D8" s="111"/>
    </row>
    <row r="9" spans="1:4" s="73" customFormat="1">
      <c r="A9" s="71" t="s">
        <v>206</v>
      </c>
      <c r="B9" s="81" t="s">
        <v>207</v>
      </c>
      <c r="C9" s="111"/>
      <c r="D9" s="111"/>
    </row>
    <row r="10" spans="1:4" s="73" customFormat="1">
      <c r="A10" s="71" t="s">
        <v>208</v>
      </c>
      <c r="B10" s="81" t="s">
        <v>209</v>
      </c>
      <c r="C10" s="111"/>
      <c r="D10" s="111"/>
    </row>
    <row r="11" spans="1:4" s="73" customFormat="1">
      <c r="A11" s="71" t="s">
        <v>210</v>
      </c>
      <c r="B11" s="81" t="s">
        <v>211</v>
      </c>
      <c r="C11" s="111"/>
      <c r="D11" s="111"/>
    </row>
    <row r="12" spans="1:4" s="73" customFormat="1" ht="26.4">
      <c r="A12" s="71" t="s">
        <v>212</v>
      </c>
      <c r="B12" s="81" t="s">
        <v>213</v>
      </c>
      <c r="C12" s="111"/>
      <c r="D12" s="111"/>
    </row>
    <row r="13" spans="1:4" s="73" customFormat="1">
      <c r="A13" s="71" t="s">
        <v>214</v>
      </c>
      <c r="B13" s="81" t="s">
        <v>215</v>
      </c>
      <c r="C13" s="111"/>
      <c r="D13" s="111"/>
    </row>
    <row r="14" spans="1:4" s="73" customFormat="1">
      <c r="A14" s="71" t="s">
        <v>216</v>
      </c>
      <c r="B14" s="81" t="s">
        <v>217</v>
      </c>
      <c r="C14" s="111"/>
      <c r="D14" s="111"/>
    </row>
    <row r="15" spans="1:4" s="73" customFormat="1">
      <c r="A15" s="71" t="s">
        <v>218</v>
      </c>
      <c r="B15" s="81" t="s">
        <v>219</v>
      </c>
      <c r="C15" s="111"/>
      <c r="D15" s="111"/>
    </row>
    <row r="16" spans="1:4" s="73" customFormat="1">
      <c r="A16" s="71" t="s">
        <v>220</v>
      </c>
      <c r="B16" s="81" t="s">
        <v>221</v>
      </c>
      <c r="C16" s="111"/>
      <c r="D16" s="111"/>
    </row>
    <row r="17" spans="1:4" s="73" customFormat="1">
      <c r="A17" s="71" t="s">
        <v>222</v>
      </c>
      <c r="B17" s="81" t="s">
        <v>223</v>
      </c>
      <c r="C17" s="111"/>
      <c r="D17" s="111"/>
    </row>
    <row r="18" spans="1:4" s="73" customFormat="1">
      <c r="A18" s="71" t="s">
        <v>224</v>
      </c>
      <c r="B18" s="81" t="s">
        <v>225</v>
      </c>
      <c r="C18" s="111"/>
      <c r="D18" s="111"/>
    </row>
    <row r="19" spans="1:4" s="73" customFormat="1">
      <c r="A19" s="71" t="s">
        <v>226</v>
      </c>
      <c r="B19" s="81" t="s">
        <v>227</v>
      </c>
      <c r="C19" s="111"/>
      <c r="D19" s="111"/>
    </row>
    <row r="20" spans="1:4" s="73" customFormat="1">
      <c r="A20" s="71" t="s">
        <v>228</v>
      </c>
      <c r="B20" s="81" t="s">
        <v>229</v>
      </c>
      <c r="C20" s="111"/>
      <c r="D20" s="111"/>
    </row>
    <row r="21" spans="1:4" s="73" customFormat="1">
      <c r="A21" s="71" t="s">
        <v>230</v>
      </c>
      <c r="B21" s="81" t="s">
        <v>231</v>
      </c>
      <c r="C21" s="111"/>
      <c r="D21" s="111"/>
    </row>
    <row r="22" spans="1:4" s="73" customFormat="1">
      <c r="A22" s="71" t="s">
        <v>232</v>
      </c>
      <c r="B22" s="81" t="s">
        <v>233</v>
      </c>
      <c r="C22" s="111"/>
      <c r="D22" s="111"/>
    </row>
  </sheetData>
  <sheetProtection algorithmName="SHA-512" hashValue="Zm7ZXqXtKrLDFu9GmB3H+wz9cjcgs4VP6a8EXKCsGBkk1bIBxa4g/smo3SUquYWbTSsn7hJvrJmFNcNCNBJaQw==" saltValue="dhWPvhvAdZwzAgG7AWbawA==" spinCount="100000" sheet="1" objects="1" scenarios="1" formatColumns="0"/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3:M16"/>
  <sheetViews>
    <sheetView workbookViewId="0">
      <selection activeCell="C13" sqref="C13"/>
    </sheetView>
  </sheetViews>
  <sheetFormatPr defaultRowHeight="13.2"/>
  <cols>
    <col min="2" max="2" width="27.6640625" customWidth="1"/>
    <col min="3" max="3" width="20.33203125" customWidth="1"/>
  </cols>
  <sheetData>
    <row r="3" spans="2:13" ht="20.399999999999999">
      <c r="B3" s="32" t="s">
        <v>119</v>
      </c>
      <c r="C3" s="29"/>
      <c r="D3" s="29"/>
      <c r="E3" s="29"/>
    </row>
    <row r="4" spans="2:13" ht="20.399999999999999">
      <c r="B4" s="32" t="s">
        <v>120</v>
      </c>
      <c r="C4" s="29"/>
      <c r="D4" s="29"/>
      <c r="E4" s="29"/>
    </row>
    <row r="5" spans="2:13" ht="30.75" customHeight="1">
      <c r="B5" s="33" t="s">
        <v>68</v>
      </c>
      <c r="C5" s="29"/>
      <c r="D5" s="29"/>
      <c r="E5" s="29"/>
      <c r="M5" s="8"/>
    </row>
    <row r="6" spans="2:13" ht="26.25" customHeight="1">
      <c r="B6" s="29"/>
      <c r="C6" s="29"/>
      <c r="D6" s="29"/>
      <c r="E6" s="29"/>
      <c r="F6" s="8"/>
    </row>
    <row r="7" spans="2:13" ht="19.5" customHeight="1">
      <c r="B7" s="30" t="s">
        <v>67</v>
      </c>
      <c r="C7" s="31" t="str">
        <f>'Academic Workload'!H4</f>
        <v>Dr. ABC Perera</v>
      </c>
      <c r="D7" s="31"/>
      <c r="E7" s="29"/>
      <c r="H7" s="8"/>
    </row>
    <row r="8" spans="2:13" ht="19.5" customHeight="1">
      <c r="B8" s="30" t="s">
        <v>72</v>
      </c>
      <c r="C8" s="31" t="str">
        <f>'Academic Workload'!D5</f>
        <v>Senior Lecturer Gr II</v>
      </c>
      <c r="D8" s="31"/>
      <c r="E8" s="29"/>
    </row>
    <row r="9" spans="2:13" ht="19.5" customHeight="1">
      <c r="B9" s="30" t="s">
        <v>71</v>
      </c>
      <c r="C9" s="31" t="str">
        <f>'Academic Workload'!D6</f>
        <v>Architecture</v>
      </c>
      <c r="D9" s="31"/>
      <c r="E9" s="29"/>
    </row>
    <row r="10" spans="2:13" ht="19.5" customHeight="1">
      <c r="B10" s="31"/>
      <c r="C10" s="31"/>
      <c r="D10" s="31"/>
      <c r="E10" s="29"/>
    </row>
    <row r="11" spans="2:13" ht="19.5" customHeight="1">
      <c r="B11" s="31" t="s">
        <v>70</v>
      </c>
      <c r="C11" s="34">
        <f>'Academic Workload'!AB30</f>
        <v>250</v>
      </c>
      <c r="D11" s="31"/>
      <c r="E11" s="29"/>
    </row>
    <row r="12" spans="2:13" ht="19.5" customHeight="1">
      <c r="B12" s="31"/>
      <c r="C12" s="34"/>
      <c r="D12" s="31"/>
      <c r="E12" s="29"/>
    </row>
    <row r="13" spans="2:13" ht="19.5" customHeight="1">
      <c r="B13" s="31" t="s">
        <v>69</v>
      </c>
      <c r="C13" s="34">
        <f>'Academic Workload'!AC30</f>
        <v>215</v>
      </c>
      <c r="D13" s="31"/>
      <c r="E13" s="29"/>
      <c r="H13" s="8"/>
    </row>
    <row r="16" spans="2:13">
      <c r="C16" s="8"/>
    </row>
  </sheetData>
  <sheetProtection password="C43C" sheet="1" objects="1" scenario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locked="0" defaultSize="0" print="0" autoFill="0" autoPict="0" macro="[0]!Button2_Click">
                <anchor moveWithCells="1" sizeWithCells="1">
                  <from>
                    <xdr:col>1</xdr:col>
                    <xdr:colOff>137160</xdr:colOff>
                    <xdr:row>14</xdr:row>
                    <xdr:rowOff>22860</xdr:rowOff>
                  </from>
                  <to>
                    <xdr:col>1</xdr:col>
                    <xdr:colOff>1356360</xdr:colOff>
                    <xdr:row>15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E31"/>
  <sheetViews>
    <sheetView workbookViewId="0">
      <selection activeCell="N22" sqref="N22"/>
    </sheetView>
  </sheetViews>
  <sheetFormatPr defaultColWidth="8.88671875" defaultRowHeight="13.2"/>
  <cols>
    <col min="1" max="16384" width="8.88671875" style="6"/>
  </cols>
  <sheetData>
    <row r="3" spans="1:5">
      <c r="A3" s="5" t="s">
        <v>57</v>
      </c>
      <c r="B3" s="5" t="s">
        <v>56</v>
      </c>
    </row>
    <row r="4" spans="1:5">
      <c r="A4" s="6">
        <v>0</v>
      </c>
      <c r="B4" s="6">
        <v>0.5</v>
      </c>
      <c r="D4" s="7" t="s">
        <v>55</v>
      </c>
      <c r="E4" s="7">
        <v>50</v>
      </c>
    </row>
    <row r="5" spans="1:5">
      <c r="A5" s="6">
        <v>15</v>
      </c>
      <c r="B5" s="6">
        <v>0.6</v>
      </c>
    </row>
    <row r="6" spans="1:5">
      <c r="A6" s="6">
        <v>25</v>
      </c>
      <c r="B6" s="6">
        <v>0.7</v>
      </c>
    </row>
    <row r="7" spans="1:5">
      <c r="A7" s="6">
        <v>35</v>
      </c>
      <c r="B7" s="6">
        <v>0.8</v>
      </c>
    </row>
    <row r="8" spans="1:5">
      <c r="A8" s="6">
        <v>40</v>
      </c>
      <c r="B8" s="6">
        <v>0.9</v>
      </c>
    </row>
    <row r="9" spans="1:5">
      <c r="A9" s="6">
        <v>45</v>
      </c>
      <c r="B9" s="6">
        <v>1</v>
      </c>
    </row>
    <row r="10" spans="1:5">
      <c r="A10" s="6">
        <v>55</v>
      </c>
      <c r="B10" s="6">
        <v>1.1000000000000001</v>
      </c>
    </row>
    <row r="11" spans="1:5">
      <c r="A11" s="6">
        <v>65</v>
      </c>
      <c r="B11" s="6">
        <v>1.2</v>
      </c>
    </row>
    <row r="12" spans="1:5">
      <c r="A12" s="6">
        <v>75</v>
      </c>
      <c r="B12" s="6">
        <v>1.3</v>
      </c>
    </row>
    <row r="13" spans="1:5">
      <c r="A13" s="6">
        <v>85</v>
      </c>
      <c r="B13" s="6">
        <v>1.4</v>
      </c>
    </row>
    <row r="14" spans="1:5">
      <c r="A14" s="6">
        <v>95</v>
      </c>
      <c r="B14" s="6">
        <v>1.5</v>
      </c>
    </row>
    <row r="15" spans="1:5">
      <c r="A15" s="6">
        <v>105</v>
      </c>
      <c r="B15" s="6">
        <v>1.6</v>
      </c>
    </row>
    <row r="16" spans="1:5">
      <c r="A16" s="6">
        <v>115</v>
      </c>
      <c r="B16" s="6">
        <v>1.7</v>
      </c>
    </row>
    <row r="17" spans="1:2">
      <c r="A17" s="6">
        <v>125</v>
      </c>
      <c r="B17" s="6">
        <v>1.8</v>
      </c>
    </row>
    <row r="18" spans="1:2">
      <c r="A18" s="6">
        <v>135</v>
      </c>
      <c r="B18" s="6">
        <v>1.9</v>
      </c>
    </row>
    <row r="19" spans="1:2">
      <c r="A19" s="6">
        <v>145</v>
      </c>
      <c r="B19" s="6">
        <v>2</v>
      </c>
    </row>
    <row r="20" spans="1:2">
      <c r="A20" s="6">
        <v>155</v>
      </c>
      <c r="B20" s="6">
        <v>2.1</v>
      </c>
    </row>
    <row r="21" spans="1:2">
      <c r="A21" s="6">
        <v>165</v>
      </c>
      <c r="B21" s="6">
        <v>2.2000000000000002</v>
      </c>
    </row>
    <row r="22" spans="1:2">
      <c r="A22" s="6">
        <v>175</v>
      </c>
      <c r="B22" s="6">
        <v>2.2999999999999998</v>
      </c>
    </row>
    <row r="23" spans="1:2">
      <c r="A23" s="6">
        <v>185</v>
      </c>
      <c r="B23" s="6">
        <v>2.4</v>
      </c>
    </row>
    <row r="24" spans="1:2">
      <c r="A24" s="6">
        <v>195</v>
      </c>
      <c r="B24" s="6">
        <v>2.5</v>
      </c>
    </row>
    <row r="25" spans="1:2">
      <c r="A25" s="6">
        <v>205</v>
      </c>
      <c r="B25" s="6">
        <v>2.6</v>
      </c>
    </row>
    <row r="26" spans="1:2">
      <c r="A26" s="6">
        <v>215</v>
      </c>
      <c r="B26" s="6">
        <v>2.7</v>
      </c>
    </row>
    <row r="27" spans="1:2">
      <c r="A27" s="6">
        <v>225</v>
      </c>
      <c r="B27" s="6">
        <v>2.8</v>
      </c>
    </row>
    <row r="28" spans="1:2">
      <c r="A28" s="6">
        <v>235</v>
      </c>
      <c r="B28" s="6">
        <v>2.9</v>
      </c>
    </row>
    <row r="29" spans="1:2">
      <c r="A29" s="6">
        <v>250</v>
      </c>
      <c r="B29" s="6">
        <v>3</v>
      </c>
    </row>
    <row r="31" spans="1:2">
      <c r="A31" s="6" t="s">
        <v>54</v>
      </c>
      <c r="B31" s="6">
        <f>VLOOKUP(260, A4:B29,2)</f>
        <v>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view="pageBreakPreview" zoomScaleSheetLayoutView="100" workbookViewId="0">
      <selection activeCell="R7" sqref="R7:S7"/>
    </sheetView>
  </sheetViews>
  <sheetFormatPr defaultColWidth="8.88671875" defaultRowHeight="13.2"/>
  <cols>
    <col min="1" max="1" width="6.44140625" style="2" customWidth="1"/>
    <col min="2" max="2" width="8.109375" style="2" customWidth="1"/>
    <col min="3" max="3" width="8.88671875" style="2"/>
    <col min="4" max="4" width="8.109375" style="2" customWidth="1"/>
    <col min="5" max="5" width="5.88671875" style="2" customWidth="1"/>
    <col min="6" max="6" width="5.6640625" style="2" customWidth="1"/>
    <col min="7" max="7" width="7.6640625" style="2" customWidth="1"/>
    <col min="8" max="9" width="5.6640625" style="2" customWidth="1"/>
    <col min="10" max="10" width="7.6640625" style="2" customWidth="1"/>
    <col min="11" max="12" width="5.6640625" style="2" customWidth="1"/>
    <col min="13" max="13" width="7.6640625" style="2" customWidth="1"/>
    <col min="14" max="15" width="5.6640625" style="2" customWidth="1"/>
    <col min="16" max="16" width="8.88671875" style="2"/>
    <col min="17" max="17" width="6.5546875" style="2" customWidth="1"/>
    <col min="18" max="18" width="7.6640625" style="2" customWidth="1"/>
    <col min="19" max="19" width="10.88671875" style="2" customWidth="1"/>
    <col min="20" max="16384" width="8.88671875" style="2"/>
  </cols>
  <sheetData>
    <row r="1" spans="1:19" ht="13.8">
      <c r="A1" s="190" t="s">
        <v>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3.8">
      <c r="A2" s="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 t="s">
        <v>7</v>
      </c>
      <c r="Q2" s="192"/>
      <c r="R2" s="192" t="s">
        <v>3</v>
      </c>
      <c r="S2" s="192"/>
    </row>
    <row r="3" spans="1:19" ht="13.8">
      <c r="A3" s="1"/>
      <c r="B3" s="193" t="s">
        <v>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94"/>
      <c r="R3" s="195"/>
      <c r="S3" s="196"/>
    </row>
    <row r="4" spans="1:19" ht="13.8">
      <c r="A4" s="1"/>
      <c r="B4" s="193" t="s">
        <v>10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4"/>
      <c r="Q4" s="194"/>
      <c r="R4" s="194"/>
      <c r="S4" s="194"/>
    </row>
    <row r="5" spans="1:19" ht="13.8">
      <c r="A5" s="1"/>
      <c r="B5" s="193" t="s">
        <v>11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4"/>
      <c r="Q5" s="194"/>
      <c r="R5" s="194"/>
      <c r="S5" s="194"/>
    </row>
    <row r="6" spans="1:19" ht="13.8">
      <c r="A6" s="1"/>
      <c r="B6" s="193" t="s">
        <v>12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4"/>
      <c r="Q6" s="194"/>
      <c r="R6" s="194"/>
      <c r="S6" s="194"/>
    </row>
    <row r="7" spans="1:19" ht="13.8">
      <c r="A7" s="1"/>
      <c r="B7" s="193" t="s">
        <v>13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4"/>
      <c r="Q7" s="194"/>
      <c r="R7" s="194"/>
      <c r="S7" s="194"/>
    </row>
    <row r="8" spans="1:19" ht="13.8">
      <c r="A8" s="1"/>
      <c r="B8" s="193" t="s">
        <v>29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4">
        <v>4</v>
      </c>
      <c r="Q8" s="194"/>
      <c r="R8" s="194">
        <v>80</v>
      </c>
      <c r="S8" s="194"/>
    </row>
    <row r="9" spans="1:19" ht="13.8">
      <c r="A9" s="1"/>
      <c r="B9" s="198" t="s">
        <v>30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9">
        <v>2</v>
      </c>
      <c r="Q9" s="199"/>
      <c r="R9" s="199">
        <v>20</v>
      </c>
      <c r="S9" s="199"/>
    </row>
    <row r="10" spans="1:19">
      <c r="A10" s="200" t="s">
        <v>31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1">
        <f>SUM(R3:S9)</f>
        <v>100</v>
      </c>
      <c r="S10" s="201"/>
    </row>
    <row r="11" spans="1:19" ht="13.8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</row>
    <row r="12" spans="1:19" ht="13.8">
      <c r="A12" s="202" t="s">
        <v>14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1:19" ht="14.25" customHeight="1">
      <c r="A13" s="1"/>
      <c r="B13" s="119"/>
      <c r="C13" s="204"/>
      <c r="D13" s="204"/>
      <c r="E13" s="204"/>
      <c r="F13" s="204"/>
      <c r="G13" s="205" t="s">
        <v>15</v>
      </c>
      <c r="H13" s="206"/>
      <c r="I13" s="206"/>
      <c r="J13" s="206"/>
      <c r="K13" s="206"/>
      <c r="L13" s="206"/>
      <c r="M13" s="206"/>
      <c r="N13" s="206"/>
      <c r="O13" s="206"/>
      <c r="P13" s="206"/>
      <c r="Q13" s="207"/>
      <c r="R13" s="203" t="s">
        <v>3</v>
      </c>
      <c r="S13" s="203"/>
    </row>
    <row r="14" spans="1:19" ht="14.25" customHeight="1">
      <c r="A14" s="1"/>
      <c r="B14" s="208" t="s">
        <v>48</v>
      </c>
      <c r="C14" s="209"/>
      <c r="D14" s="209"/>
      <c r="E14" s="209"/>
      <c r="F14" s="209"/>
      <c r="G14" s="119"/>
      <c r="H14" s="204"/>
      <c r="I14" s="204"/>
      <c r="J14" s="204"/>
      <c r="K14" s="204"/>
      <c r="L14" s="204"/>
      <c r="M14" s="204"/>
      <c r="N14" s="204"/>
      <c r="O14" s="204"/>
      <c r="P14" s="204"/>
      <c r="Q14" s="120"/>
      <c r="R14" s="191"/>
      <c r="S14" s="191"/>
    </row>
    <row r="15" spans="1:19" ht="13.8">
      <c r="A15" s="1"/>
      <c r="B15" s="208" t="s">
        <v>43</v>
      </c>
      <c r="C15" s="209"/>
      <c r="D15" s="209"/>
      <c r="E15" s="209"/>
      <c r="F15" s="209"/>
      <c r="G15" s="119" t="s">
        <v>62</v>
      </c>
      <c r="H15" s="204"/>
      <c r="I15" s="204"/>
      <c r="J15" s="204"/>
      <c r="K15" s="204"/>
      <c r="L15" s="204"/>
      <c r="M15" s="204"/>
      <c r="N15" s="204"/>
      <c r="O15" s="204"/>
      <c r="P15" s="204"/>
      <c r="Q15" s="120"/>
      <c r="R15" s="191">
        <v>30</v>
      </c>
      <c r="S15" s="191"/>
    </row>
    <row r="16" spans="1:19" ht="13.8">
      <c r="A16" s="1"/>
      <c r="B16" s="208" t="s">
        <v>45</v>
      </c>
      <c r="C16" s="209"/>
      <c r="D16" s="209"/>
      <c r="E16" s="209"/>
      <c r="F16" s="209"/>
      <c r="G16" s="119"/>
      <c r="H16" s="204"/>
      <c r="I16" s="204"/>
      <c r="J16" s="204"/>
      <c r="K16" s="204"/>
      <c r="L16" s="204"/>
      <c r="M16" s="204"/>
      <c r="N16" s="204"/>
      <c r="O16" s="204"/>
      <c r="P16" s="204"/>
      <c r="Q16" s="120"/>
      <c r="R16" s="191"/>
      <c r="S16" s="191"/>
    </row>
    <row r="17" spans="1:19" ht="13.8">
      <c r="A17" s="1"/>
      <c r="B17" s="208" t="s">
        <v>44</v>
      </c>
      <c r="C17" s="209"/>
      <c r="D17" s="209"/>
      <c r="E17" s="209"/>
      <c r="F17" s="209"/>
      <c r="G17" s="119" t="s">
        <v>63</v>
      </c>
      <c r="H17" s="204"/>
      <c r="I17" s="204"/>
      <c r="J17" s="204"/>
      <c r="K17" s="204"/>
      <c r="L17" s="204"/>
      <c r="M17" s="204"/>
      <c r="N17" s="204"/>
      <c r="O17" s="204"/>
      <c r="P17" s="204"/>
      <c r="Q17" s="120"/>
      <c r="R17" s="191">
        <v>10</v>
      </c>
      <c r="S17" s="191"/>
    </row>
    <row r="18" spans="1:19">
      <c r="A18" s="200" t="s">
        <v>37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1">
        <f>SUM(R14:S17)</f>
        <v>40</v>
      </c>
      <c r="S18" s="201"/>
    </row>
    <row r="19" spans="1:19" ht="13.8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1:19">
      <c r="A20" s="212" t="s">
        <v>16</v>
      </c>
      <c r="B20" s="212"/>
      <c r="C20" s="212"/>
      <c r="D20" s="212"/>
      <c r="E20" s="200" t="s">
        <v>18</v>
      </c>
      <c r="F20" s="200"/>
      <c r="G20" s="200"/>
      <c r="H20" s="213">
        <v>360</v>
      </c>
      <c r="I20" s="214"/>
      <c r="J20" s="215"/>
      <c r="K20" s="219" t="s">
        <v>19</v>
      </c>
      <c r="L20" s="219"/>
      <c r="M20" s="219"/>
      <c r="N20" s="219"/>
      <c r="O20" s="219"/>
      <c r="P20" s="219"/>
      <c r="Q20" s="219"/>
      <c r="R20" s="210">
        <f>SUM('Academic Workload'!AB30:AB31, Table2!R10:S10,Table2!R18:S18)</f>
        <v>390</v>
      </c>
      <c r="S20" s="210"/>
    </row>
    <row r="21" spans="1:19">
      <c r="A21" s="220" t="s">
        <v>17</v>
      </c>
      <c r="B21" s="220"/>
      <c r="C21" s="220"/>
      <c r="D21" s="220"/>
      <c r="E21" s="200"/>
      <c r="F21" s="200"/>
      <c r="G21" s="200"/>
      <c r="H21" s="216"/>
      <c r="I21" s="217"/>
      <c r="J21" s="218"/>
      <c r="K21" s="221" t="s">
        <v>36</v>
      </c>
      <c r="L21" s="221"/>
      <c r="M21" s="221"/>
      <c r="N21" s="221"/>
      <c r="O21" s="221"/>
      <c r="P21" s="221"/>
      <c r="Q21" s="221"/>
      <c r="R21" s="210"/>
      <c r="S21" s="210"/>
    </row>
    <row r="22" spans="1:19">
      <c r="A22" s="200" t="s">
        <v>20</v>
      </c>
      <c r="B22" s="200"/>
      <c r="C22" s="200"/>
      <c r="D22" s="200"/>
      <c r="E22" s="200" t="s">
        <v>21</v>
      </c>
      <c r="F22" s="200"/>
      <c r="G22" s="200"/>
      <c r="H22" s="210">
        <v>375</v>
      </c>
      <c r="I22" s="210"/>
      <c r="J22" s="210"/>
      <c r="K22" s="211" t="s">
        <v>22</v>
      </c>
      <c r="L22" s="211"/>
      <c r="M22" s="211"/>
      <c r="N22" s="211"/>
      <c r="O22" s="211"/>
      <c r="P22" s="211"/>
      <c r="Q22" s="211"/>
      <c r="R22" s="210">
        <f>SUM('Academic Workload'!AC30:AC31)</f>
        <v>215</v>
      </c>
      <c r="S22" s="210"/>
    </row>
    <row r="23" spans="1:19">
      <c r="A23" s="200"/>
      <c r="B23" s="200"/>
      <c r="C23" s="200"/>
      <c r="D23" s="200"/>
      <c r="E23" s="200"/>
      <c r="F23" s="200"/>
      <c r="G23" s="200"/>
      <c r="H23" s="210"/>
      <c r="I23" s="210"/>
      <c r="J23" s="210"/>
      <c r="K23" s="211"/>
      <c r="L23" s="211"/>
      <c r="M23" s="211"/>
      <c r="N23" s="211"/>
      <c r="O23" s="211"/>
      <c r="P23" s="211"/>
      <c r="Q23" s="211"/>
      <c r="R23" s="210"/>
      <c r="S23" s="210"/>
    </row>
    <row r="27" spans="1:19">
      <c r="A27" s="2" t="s">
        <v>32</v>
      </c>
      <c r="M27" s="2" t="s">
        <v>32</v>
      </c>
      <c r="Q27" s="4"/>
    </row>
    <row r="28" spans="1:19">
      <c r="A28" s="2" t="s">
        <v>33</v>
      </c>
      <c r="M28" s="2" t="s">
        <v>35</v>
      </c>
    </row>
    <row r="31" spans="1:19">
      <c r="A31" s="2" t="s">
        <v>34</v>
      </c>
      <c r="M31" s="2" t="s">
        <v>34</v>
      </c>
    </row>
    <row r="33" spans="1:1">
      <c r="A33" s="3" t="s">
        <v>38</v>
      </c>
    </row>
  </sheetData>
  <sheetProtection password="C43C" sheet="1"/>
  <mergeCells count="59">
    <mergeCell ref="A18:Q18"/>
    <mergeCell ref="R18:S18"/>
    <mergeCell ref="A19:S19"/>
    <mergeCell ref="A20:D20"/>
    <mergeCell ref="E20:G21"/>
    <mergeCell ref="H20:J21"/>
    <mergeCell ref="K20:Q20"/>
    <mergeCell ref="R20:S21"/>
    <mergeCell ref="A21:D21"/>
    <mergeCell ref="K21:Q21"/>
    <mergeCell ref="A22:D23"/>
    <mergeCell ref="E22:G23"/>
    <mergeCell ref="H22:J23"/>
    <mergeCell ref="K22:Q23"/>
    <mergeCell ref="R22:S23"/>
    <mergeCell ref="G17:Q17"/>
    <mergeCell ref="R14:S14"/>
    <mergeCell ref="R15:S15"/>
    <mergeCell ref="B14:F14"/>
    <mergeCell ref="B15:F15"/>
    <mergeCell ref="G14:Q14"/>
    <mergeCell ref="G15:Q15"/>
    <mergeCell ref="R16:S16"/>
    <mergeCell ref="R17:S17"/>
    <mergeCell ref="B16:F16"/>
    <mergeCell ref="B17:F17"/>
    <mergeCell ref="G16:Q16"/>
    <mergeCell ref="A10:Q10"/>
    <mergeCell ref="R10:S10"/>
    <mergeCell ref="A11:S11"/>
    <mergeCell ref="A12:S12"/>
    <mergeCell ref="R13:S13"/>
    <mergeCell ref="B13:F13"/>
    <mergeCell ref="G13:Q13"/>
    <mergeCell ref="B8:O8"/>
    <mergeCell ref="P8:Q8"/>
    <mergeCell ref="R8:S8"/>
    <mergeCell ref="B9:O9"/>
    <mergeCell ref="P9:Q9"/>
    <mergeCell ref="R9:S9"/>
    <mergeCell ref="B6:O6"/>
    <mergeCell ref="P6:Q6"/>
    <mergeCell ref="R6:S6"/>
    <mergeCell ref="B7:O7"/>
    <mergeCell ref="P7:Q7"/>
    <mergeCell ref="R7:S7"/>
    <mergeCell ref="B4:O4"/>
    <mergeCell ref="P4:Q4"/>
    <mergeCell ref="R4:S4"/>
    <mergeCell ref="B5:O5"/>
    <mergeCell ref="P5:Q5"/>
    <mergeCell ref="R5:S5"/>
    <mergeCell ref="A1:S1"/>
    <mergeCell ref="B2:O2"/>
    <mergeCell ref="P2:Q2"/>
    <mergeCell ref="R2:S2"/>
    <mergeCell ref="B3:O3"/>
    <mergeCell ref="P3:Q3"/>
    <mergeCell ref="R3:S3"/>
  </mergeCells>
  <phoneticPr fontId="10" type="noConversion"/>
  <pageMargins left="0.75" right="0.75" top="1" bottom="1" header="0.5" footer="0.5"/>
  <pageSetup paperSize="9" scale="9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Academic Workload</vt:lpstr>
      <vt:lpstr>Research Supervision</vt:lpstr>
      <vt:lpstr>Academic Coordination</vt:lpstr>
      <vt:lpstr>Teaching Workload Weights</vt:lpstr>
      <vt:lpstr>R &amp; D Workload Weight</vt:lpstr>
      <vt:lpstr>Uni &amp; National Dev Workload </vt:lpstr>
      <vt:lpstr>Report</vt:lpstr>
      <vt:lpstr>Lookup</vt:lpstr>
      <vt:lpstr>Table2</vt:lpstr>
      <vt:lpstr>Table2!Print_Area</vt:lpstr>
    </vt:vector>
  </TitlesOfParts>
  <Company>ChaYa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Charitha Abeynayaka</dc:creator>
  <cp:lastModifiedBy>Admin</cp:lastModifiedBy>
  <cp:lastPrinted>2014-02-28T12:13:36Z</cp:lastPrinted>
  <dcterms:created xsi:type="dcterms:W3CDTF">2009-08-29T14:01:06Z</dcterms:created>
  <dcterms:modified xsi:type="dcterms:W3CDTF">2022-08-25T11:23:31Z</dcterms:modified>
</cp:coreProperties>
</file>